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DieseArbeitsmappe" defaultThemeVersion="124226"/>
  <mc:AlternateContent xmlns:mc="http://schemas.openxmlformats.org/markup-compatibility/2006">
    <mc:Choice Requires="x15">
      <x15ac:absPath xmlns:x15ac="http://schemas.microsoft.com/office/spreadsheetml/2010/11/ac" url="D:\OurDocs\WebSite\_vorlab_inArbeit\excel_files\"/>
    </mc:Choice>
  </mc:AlternateContent>
  <xr:revisionPtr revIDLastSave="0" documentId="13_ncr:1_{FCB43D9B-CFE8-45A1-94A4-F1D22286C5D9}" xr6:coauthVersionLast="47" xr6:coauthVersionMax="47" xr10:uidLastSave="{00000000-0000-0000-0000-000000000000}"/>
  <bookViews>
    <workbookView xWindow="-120" yWindow="-120" windowWidth="29040" windowHeight="15720" xr2:uid="{00000000-000D-0000-FFFF-FFFF00000000}"/>
  </bookViews>
  <sheets>
    <sheet name="Anleitung" sheetId="17" r:id="rId1"/>
    <sheet name="Einstellungen" sheetId="2" r:id="rId2"/>
    <sheet name="Jahresplaner" sheetId="7" r:id="rId3"/>
    <sheet name="Kompakt_Hoch" sheetId="13" r:id="rId4"/>
    <sheet name="Kompakt_Quer" sheetId="14" r:id="rId5"/>
    <sheet name="JahresplanerA4" sheetId="11" r:id="rId6"/>
    <sheet name="FormatCode" sheetId="9" state="hidden" r:id="rId7"/>
    <sheet name="dc" sheetId="10" state="hidden" r:id="rId8"/>
    <sheet name="dc2" sheetId="15" state="hidden" r:id="rId9"/>
    <sheet name="dc3" sheetId="16" state="hidden" r:id="rId10"/>
    <sheet name="Ostern" sheetId="1" state="hidden" r:id="rId11"/>
    <sheet name="Feiertage" sheetId="3" state="hidden" r:id="rId12"/>
    <sheet name="Ereignisse" sheetId="8" state="hidden" r:id="rId13"/>
    <sheet name="Verschiedenes" sheetId="6" state="hidden" r:id="rId14"/>
  </sheets>
  <definedNames>
    <definedName name="_AnzeigeText">Feiertage!$U$2:$U$34</definedName>
    <definedName name="_AnzeigeText2">OFFSET(Ereignisse!$N$2,0,0,_AnzEreignisse,1)</definedName>
    <definedName name="_AnzEreignisse">Verschiedenes!$B$30</definedName>
    <definedName name="_AnzFT">Verschiedenes!$B$28</definedName>
    <definedName name="_AnzMax">Verschiedenes!$B$27</definedName>
    <definedName name="_AnzTreffer">Verschiedenes!$B$29</definedName>
    <definedName name="_Auswahl">Einstellungen!$B$9</definedName>
    <definedName name="_Einfaerben">Verschiedenes!$A$38:$A$40</definedName>
    <definedName name="_Ende_MESZ">Verschiedenes!$B$48</definedName>
    <definedName name="_EreignisseDatum">OFFSET(Ereignisse!$J$2,0,0,_AnzEreignisse,1)</definedName>
    <definedName name="_EreignisseHaeufigkeit">OFFSET(Ereignisse!$L$2,0,0,_AnzEreignisse,1)</definedName>
    <definedName name="_EreignisseName">OFFSET(Ereignisse!$K$2,0,0,_AnzEreignisse,1)</definedName>
    <definedName name="_FarbSchema">Einstellungen!$B$14</definedName>
    <definedName name="_Farbschemata">Verschiedenes!$A$22:$A$25</definedName>
    <definedName name="_FeiertagsDaten">OFFSET(Feiertage!$B$2,0,0,Verschiedenes!$B$28,1)</definedName>
    <definedName name="_FeiertagsListe">OFFSET(Feiertage!$A$2,0,0,Verschiedenes!$B$28,1)</definedName>
    <definedName name="_fstDay">Verschiedenes!$B$1</definedName>
    <definedName name="_IndexListe">OFFSET(Feiertage!$AA$2,0,0,_AnzTreffer,1)</definedName>
    <definedName name="_IndexListe2">OFFSET(Feiertage!$AI$2,0,0,Verschiedenes!$B$28-Verschiedenes!$B$29,1)</definedName>
    <definedName name="_Jahr">Einstellungen!$B$4</definedName>
    <definedName name="_Laender">Verschiedenes!$A$4:$A$19</definedName>
    <definedName name="_OS">Ostern!$B$12</definedName>
    <definedName name="_RangListe">OFFSET(Feiertage!$AC$2,0,0,_AnzTreffer,1)</definedName>
    <definedName name="_RangListe2">OFFSET(Feiertage!$AL$2,0,0,Verschiedenes!$B$28-Verschiedenes!$B$29,1)</definedName>
    <definedName name="_Start_MESZ">Verschiedenes!$B$47</definedName>
    <definedName name="_Textanzeige">Verschiedenes!$A$33:$A$35</definedName>
    <definedName name="_TrefferListe">OFFSET(Feiertage!$AB$2,0,0,Verschiedenes!$B$29,1)</definedName>
    <definedName name="_TrefferListe2">OFFSET(Feiertage!$AJ$2,0,0,Verschiedenes!$B$28-Verschiedenes!$B$29,1)</definedName>
    <definedName name="_Wiederkehr">Verschiedenes!$A$43:$A$45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0" i="11" l="1"/>
  <c r="E2" i="11"/>
  <c r="A255" i="11" l="1"/>
  <c r="A127" i="11"/>
  <c r="AF26" i="14" l="1"/>
  <c r="A1" i="14"/>
  <c r="A10" i="14" s="1"/>
  <c r="B12" i="14" s="1"/>
  <c r="B13" i="14" s="1"/>
  <c r="X34" i="13"/>
  <c r="A1" i="13"/>
  <c r="U130" i="11"/>
  <c r="U131" i="11" s="1"/>
  <c r="Q130" i="11"/>
  <c r="Q131" i="11" s="1"/>
  <c r="M131" i="11"/>
  <c r="I130" i="11"/>
  <c r="I131" i="11" s="1"/>
  <c r="E130" i="11"/>
  <c r="E131" i="11" s="1"/>
  <c r="A130" i="11"/>
  <c r="A131" i="11" s="1"/>
  <c r="U2" i="11"/>
  <c r="U3" i="11" s="1"/>
  <c r="Q2" i="11"/>
  <c r="Q3" i="11" s="1"/>
  <c r="M2" i="11"/>
  <c r="M3" i="11" s="1"/>
  <c r="I2" i="11"/>
  <c r="I3" i="11" s="1"/>
  <c r="E3" i="11"/>
  <c r="A2" i="11"/>
  <c r="A3" i="11" s="1"/>
  <c r="A1" i="11"/>
  <c r="A129" i="11" s="1"/>
  <c r="Y2" i="14" l="1"/>
  <c r="Z4" i="14" s="1"/>
  <c r="Z5" i="14" s="1"/>
  <c r="Z6" i="14" s="1"/>
  <c r="Z7" i="14" s="1"/>
  <c r="Z8" i="14" s="1"/>
  <c r="Y8" i="14" s="1"/>
  <c r="B14" i="14"/>
  <c r="A13" i="14"/>
  <c r="Q2" i="14"/>
  <c r="R4" i="14" s="1"/>
  <c r="Q4" i="14" s="1"/>
  <c r="Y10" i="14"/>
  <c r="Z12" i="14" s="1"/>
  <c r="AA12" i="14" s="1"/>
  <c r="Q26" i="13"/>
  <c r="R28" i="13" s="1"/>
  <c r="A26" i="13"/>
  <c r="B28" i="13" s="1"/>
  <c r="Q10" i="13"/>
  <c r="R12" i="13" s="1"/>
  <c r="I2" i="13"/>
  <c r="J4" i="13" s="1"/>
  <c r="I10" i="13"/>
  <c r="J12" i="13" s="1"/>
  <c r="A2" i="13"/>
  <c r="B4" i="13" s="1"/>
  <c r="A18" i="13"/>
  <c r="B20" i="13" s="1"/>
  <c r="Q2" i="13"/>
  <c r="R4" i="13" s="1"/>
  <c r="I18" i="13"/>
  <c r="J20" i="13" s="1"/>
  <c r="Y4" i="14"/>
  <c r="Y6" i="14"/>
  <c r="C12" i="14"/>
  <c r="A12" i="14"/>
  <c r="Y12" i="14"/>
  <c r="A10" i="13"/>
  <c r="B12" i="13" s="1"/>
  <c r="Q18" i="13"/>
  <c r="R20" i="13" s="1"/>
  <c r="I26" i="13"/>
  <c r="J28" i="13" s="1"/>
  <c r="Z13" i="14"/>
  <c r="Q18" i="14"/>
  <c r="R20" i="14" s="1"/>
  <c r="Y18" i="14"/>
  <c r="Z20" i="14" s="1"/>
  <c r="Q10" i="14"/>
  <c r="R12" i="14" s="1"/>
  <c r="I18" i="14"/>
  <c r="J20" i="14" s="1"/>
  <c r="I10" i="14"/>
  <c r="J12" i="14" s="1"/>
  <c r="I2" i="14"/>
  <c r="J4" i="14" s="1"/>
  <c r="A18" i="14"/>
  <c r="B20" i="14" s="1"/>
  <c r="A2" i="14"/>
  <c r="B4" i="14" s="1"/>
  <c r="D3" i="11"/>
  <c r="B3" i="11"/>
  <c r="A7" i="11"/>
  <c r="T3" i="11"/>
  <c r="R3" i="11"/>
  <c r="Q7" i="11"/>
  <c r="L131" i="11"/>
  <c r="J131" i="11"/>
  <c r="I135" i="11"/>
  <c r="L3" i="11"/>
  <c r="J3" i="11"/>
  <c r="I7" i="11"/>
  <c r="D131" i="11"/>
  <c r="B131" i="11"/>
  <c r="A135" i="11"/>
  <c r="T131" i="11"/>
  <c r="R131" i="11"/>
  <c r="Q135" i="11"/>
  <c r="E7" i="11"/>
  <c r="M7" i="11"/>
  <c r="U7" i="11"/>
  <c r="E135" i="11"/>
  <c r="M135" i="11"/>
  <c r="U135" i="11"/>
  <c r="F3" i="11"/>
  <c r="N3" i="11"/>
  <c r="V3" i="11"/>
  <c r="F131" i="11"/>
  <c r="N131" i="11"/>
  <c r="V131" i="11"/>
  <c r="H3" i="11"/>
  <c r="P3" i="11"/>
  <c r="X3" i="11"/>
  <c r="H131" i="11"/>
  <c r="P131" i="11"/>
  <c r="X131" i="11"/>
  <c r="AV127" i="7"/>
  <c r="AA4" i="14" l="1"/>
  <c r="AB4" i="14" s="1"/>
  <c r="Y7" i="14"/>
  <c r="S4" i="14"/>
  <c r="T4" i="14" s="1"/>
  <c r="Z9" i="14"/>
  <c r="Y9" i="14" s="1"/>
  <c r="Y5" i="14"/>
  <c r="R5" i="14"/>
  <c r="R6" i="14" s="1"/>
  <c r="B15" i="14"/>
  <c r="A14" i="14"/>
  <c r="S20" i="14"/>
  <c r="Q20" i="14"/>
  <c r="R21" i="14"/>
  <c r="I28" i="13"/>
  <c r="J29" i="13"/>
  <c r="K28" i="13"/>
  <c r="AA13" i="14"/>
  <c r="AA14" i="14" s="1"/>
  <c r="AA15" i="14" s="1"/>
  <c r="AA16" i="14" s="1"/>
  <c r="AA17" i="14" s="1"/>
  <c r="AB12" i="14"/>
  <c r="Q20" i="13"/>
  <c r="R21" i="13"/>
  <c r="S20" i="13"/>
  <c r="S12" i="13"/>
  <c r="Q12" i="13"/>
  <c r="R13" i="13"/>
  <c r="C20" i="14"/>
  <c r="B21" i="14"/>
  <c r="A20" i="14"/>
  <c r="S12" i="14"/>
  <c r="Q12" i="14"/>
  <c r="R13" i="14"/>
  <c r="Y13" i="14"/>
  <c r="Z14" i="14"/>
  <c r="C12" i="13"/>
  <c r="A12" i="13"/>
  <c r="B13" i="13"/>
  <c r="C13" i="14"/>
  <c r="C14" i="14" s="1"/>
  <c r="C15" i="14" s="1"/>
  <c r="C16" i="14" s="1"/>
  <c r="C17" i="14" s="1"/>
  <c r="D12" i="14"/>
  <c r="A20" i="13"/>
  <c r="B21" i="13"/>
  <c r="C20" i="13"/>
  <c r="C28" i="13"/>
  <c r="B29" i="13"/>
  <c r="A28" i="13"/>
  <c r="K12" i="14"/>
  <c r="I12" i="14"/>
  <c r="J13" i="14"/>
  <c r="S4" i="13"/>
  <c r="Q4" i="13"/>
  <c r="R5" i="13"/>
  <c r="K4" i="13"/>
  <c r="I4" i="13"/>
  <c r="J5" i="13"/>
  <c r="B5" i="14"/>
  <c r="C4" i="14"/>
  <c r="A4" i="14"/>
  <c r="K20" i="14"/>
  <c r="J21" i="14"/>
  <c r="I20" i="14"/>
  <c r="J5" i="14"/>
  <c r="K4" i="14"/>
  <c r="I4" i="14"/>
  <c r="AA20" i="14"/>
  <c r="Z21" i="14"/>
  <c r="Y20" i="14"/>
  <c r="AA5" i="14"/>
  <c r="AA6" i="14" s="1"/>
  <c r="AA7" i="14" s="1"/>
  <c r="AA8" i="14" s="1"/>
  <c r="AA9" i="14" s="1"/>
  <c r="I20" i="13"/>
  <c r="K20" i="13"/>
  <c r="J21" i="13"/>
  <c r="C4" i="13"/>
  <c r="A4" i="13"/>
  <c r="B5" i="13"/>
  <c r="I12" i="13"/>
  <c r="J13" i="13"/>
  <c r="K12" i="13"/>
  <c r="S28" i="13"/>
  <c r="R29" i="13"/>
  <c r="Q28" i="13"/>
  <c r="T135" i="11"/>
  <c r="R135" i="11"/>
  <c r="Q139" i="11"/>
  <c r="L135" i="11"/>
  <c r="J135" i="11"/>
  <c r="I139" i="11"/>
  <c r="X135" i="11"/>
  <c r="V135" i="11"/>
  <c r="U139" i="11"/>
  <c r="P7" i="11"/>
  <c r="N7" i="11"/>
  <c r="M11" i="11"/>
  <c r="X7" i="11"/>
  <c r="V7" i="11"/>
  <c r="U11" i="11"/>
  <c r="D135" i="11"/>
  <c r="B135" i="11"/>
  <c r="A139" i="11"/>
  <c r="L7" i="11"/>
  <c r="J7" i="11"/>
  <c r="I11" i="11"/>
  <c r="T7" i="11"/>
  <c r="R7" i="11"/>
  <c r="Q11" i="11"/>
  <c r="D7" i="11"/>
  <c r="B7" i="11"/>
  <c r="A11" i="11"/>
  <c r="P135" i="11"/>
  <c r="N135" i="11"/>
  <c r="M139" i="11"/>
  <c r="H7" i="11"/>
  <c r="F7" i="11"/>
  <c r="E11" i="11"/>
  <c r="H135" i="11"/>
  <c r="F135" i="11"/>
  <c r="E139" i="11"/>
  <c r="H12" i="8"/>
  <c r="G24" i="8"/>
  <c r="H24" i="8"/>
  <c r="G36" i="8"/>
  <c r="H36" i="8"/>
  <c r="A3" i="8"/>
  <c r="B3" i="8" s="1"/>
  <c r="A4" i="8"/>
  <c r="B4" i="8" s="1"/>
  <c r="A5" i="8"/>
  <c r="B5" i="8" s="1"/>
  <c r="A6" i="8"/>
  <c r="B6" i="8" s="1"/>
  <c r="A7" i="8"/>
  <c r="B7" i="8" s="1"/>
  <c r="A8" i="8"/>
  <c r="B8" i="8" s="1"/>
  <c r="A9" i="8"/>
  <c r="F9" i="8" s="1"/>
  <c r="A10" i="8"/>
  <c r="B10" i="8" s="1"/>
  <c r="A11" i="8"/>
  <c r="B11" i="8" s="1"/>
  <c r="A12" i="8"/>
  <c r="B12" i="8" s="1"/>
  <c r="A13" i="8"/>
  <c r="B13" i="8" s="1"/>
  <c r="A14" i="8"/>
  <c r="B14" i="8" s="1"/>
  <c r="A15" i="8"/>
  <c r="B15" i="8" s="1"/>
  <c r="A16" i="8"/>
  <c r="B16" i="8" s="1"/>
  <c r="A17" i="8"/>
  <c r="G17" i="8" s="1"/>
  <c r="A18" i="8"/>
  <c r="B18" i="8" s="1"/>
  <c r="A19" i="8"/>
  <c r="B19" i="8" s="1"/>
  <c r="A20" i="8"/>
  <c r="B20" i="8" s="1"/>
  <c r="A21" i="8"/>
  <c r="B21" i="8" s="1"/>
  <c r="D21" i="8" s="1"/>
  <c r="A22" i="8"/>
  <c r="B22" i="8" s="1"/>
  <c r="D22" i="8" s="1"/>
  <c r="A23" i="8"/>
  <c r="B23" i="8" s="1"/>
  <c r="D23" i="8" s="1"/>
  <c r="A24" i="8"/>
  <c r="B24" i="8" s="1"/>
  <c r="D24" i="8" s="1"/>
  <c r="A25" i="8"/>
  <c r="F25" i="8" s="1"/>
  <c r="A26" i="8"/>
  <c r="B26" i="8" s="1"/>
  <c r="D26" i="8" s="1"/>
  <c r="A27" i="8"/>
  <c r="B27" i="8" s="1"/>
  <c r="D27" i="8" s="1"/>
  <c r="A28" i="8"/>
  <c r="B28" i="8" s="1"/>
  <c r="D28" i="8" s="1"/>
  <c r="A29" i="8"/>
  <c r="B29" i="8" s="1"/>
  <c r="D29" i="8" s="1"/>
  <c r="A30" i="8"/>
  <c r="B30" i="8" s="1"/>
  <c r="D30" i="8" s="1"/>
  <c r="A31" i="8"/>
  <c r="B31" i="8" s="1"/>
  <c r="D31" i="8" s="1"/>
  <c r="A32" i="8"/>
  <c r="B32" i="8" s="1"/>
  <c r="D32" i="8" s="1"/>
  <c r="A33" i="8"/>
  <c r="G33" i="8" s="1"/>
  <c r="A34" i="8"/>
  <c r="B34" i="8" s="1"/>
  <c r="D34" i="8" s="1"/>
  <c r="A35" i="8"/>
  <c r="B35" i="8" s="1"/>
  <c r="D35" i="8" s="1"/>
  <c r="A36" i="8"/>
  <c r="B36" i="8" s="1"/>
  <c r="D36" i="8" s="1"/>
  <c r="A37" i="8"/>
  <c r="B37" i="8" s="1"/>
  <c r="D37" i="8" s="1"/>
  <c r="A2" i="8"/>
  <c r="B2" i="8" s="1"/>
  <c r="A2" i="9"/>
  <c r="A3" i="9" s="1"/>
  <c r="A1" i="7"/>
  <c r="AS2" i="7"/>
  <c r="AS3" i="7" s="1"/>
  <c r="AV3" i="7" s="1"/>
  <c r="AO2" i="7"/>
  <c r="AO3" i="7" s="1"/>
  <c r="AR3" i="7" s="1"/>
  <c r="AK2" i="7"/>
  <c r="AK3" i="7" s="1"/>
  <c r="AN3" i="7" s="1"/>
  <c r="AG2" i="7"/>
  <c r="AG3" i="7" s="1"/>
  <c r="AC2" i="7"/>
  <c r="AC3" i="7" s="1"/>
  <c r="AF3" i="7" s="1"/>
  <c r="Y2" i="7"/>
  <c r="Y3" i="7" s="1"/>
  <c r="AB3" i="7" s="1"/>
  <c r="U2" i="7"/>
  <c r="U3" i="7" s="1"/>
  <c r="Q2" i="7"/>
  <c r="Q3" i="7" s="1"/>
  <c r="M2" i="7"/>
  <c r="M3" i="7" s="1"/>
  <c r="M7" i="7" s="1"/>
  <c r="I2" i="7"/>
  <c r="I3" i="7" s="1"/>
  <c r="I7" i="7" s="1"/>
  <c r="E2" i="7"/>
  <c r="E3" i="7" s="1"/>
  <c r="E7" i="7" s="1"/>
  <c r="B48" i="6"/>
  <c r="B47" i="6"/>
  <c r="B30" i="6"/>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2" i="8"/>
  <c r="D20" i="8" l="1"/>
  <c r="D19" i="8"/>
  <c r="D18" i="8"/>
  <c r="G12" i="8"/>
  <c r="L9" i="11"/>
  <c r="H32" i="8"/>
  <c r="H20" i="8"/>
  <c r="G32" i="8"/>
  <c r="G20" i="8"/>
  <c r="H28" i="8"/>
  <c r="H16" i="8"/>
  <c r="S5" i="14"/>
  <c r="S6" i="14" s="1"/>
  <c r="S7" i="14" s="1"/>
  <c r="S8" i="14" s="1"/>
  <c r="S9" i="14" s="1"/>
  <c r="G28" i="8"/>
  <c r="G16" i="8"/>
  <c r="D9" i="11"/>
  <c r="H4" i="8"/>
  <c r="G4" i="8"/>
  <c r="P141" i="11"/>
  <c r="D141" i="11"/>
  <c r="L141" i="11"/>
  <c r="L137" i="11"/>
  <c r="H137" i="11"/>
  <c r="P137" i="11"/>
  <c r="X137" i="11"/>
  <c r="H13" i="11"/>
  <c r="L13" i="11"/>
  <c r="X141" i="11"/>
  <c r="X9" i="11"/>
  <c r="H141" i="11"/>
  <c r="T13" i="11"/>
  <c r="P13" i="11"/>
  <c r="T9" i="11"/>
  <c r="D137" i="11"/>
  <c r="D133" i="11"/>
  <c r="L133" i="11"/>
  <c r="P5" i="11"/>
  <c r="T133" i="11"/>
  <c r="H5" i="11"/>
  <c r="H133" i="11"/>
  <c r="D5" i="11"/>
  <c r="X5" i="11"/>
  <c r="X133" i="11"/>
  <c r="L5" i="11"/>
  <c r="T5" i="11"/>
  <c r="P133" i="11"/>
  <c r="D13" i="11"/>
  <c r="X13" i="11"/>
  <c r="T141" i="11"/>
  <c r="T137" i="11"/>
  <c r="H9" i="11"/>
  <c r="P9" i="11"/>
  <c r="G8" i="8"/>
  <c r="H8" i="8"/>
  <c r="B16" i="14"/>
  <c r="A15" i="14"/>
  <c r="Q5" i="14"/>
  <c r="I13" i="13"/>
  <c r="J14" i="13"/>
  <c r="C5" i="13"/>
  <c r="D4" i="13"/>
  <c r="AA21" i="14"/>
  <c r="AA22" i="14" s="1"/>
  <c r="AA23" i="14" s="1"/>
  <c r="AA24" i="14" s="1"/>
  <c r="AA25" i="14" s="1"/>
  <c r="AB20" i="14"/>
  <c r="C5" i="14"/>
  <c r="C6" i="14" s="1"/>
  <c r="C7" i="14" s="1"/>
  <c r="C8" i="14" s="1"/>
  <c r="C9" i="14" s="1"/>
  <c r="D4" i="14"/>
  <c r="J14" i="14"/>
  <c r="I13" i="14"/>
  <c r="S13" i="14"/>
  <c r="S14" i="14" s="1"/>
  <c r="S15" i="14" s="1"/>
  <c r="S16" i="14" s="1"/>
  <c r="S17" i="14" s="1"/>
  <c r="T12" i="14"/>
  <c r="AB13" i="14"/>
  <c r="AB14" i="14" s="1"/>
  <c r="AB15" i="14" s="1"/>
  <c r="AB16" i="14" s="1"/>
  <c r="AB17" i="14" s="1"/>
  <c r="AC12" i="14"/>
  <c r="I21" i="13"/>
  <c r="J22" i="13"/>
  <c r="AC4" i="14"/>
  <c r="AB5" i="14"/>
  <c r="AB6" i="14" s="1"/>
  <c r="AB7" i="14" s="1"/>
  <c r="AB8" i="14" s="1"/>
  <c r="AB9" i="14" s="1"/>
  <c r="J22" i="14"/>
  <c r="I21" i="14"/>
  <c r="B6" i="14"/>
  <c r="A5" i="14"/>
  <c r="D28" i="13"/>
  <c r="C29" i="13"/>
  <c r="A21" i="13"/>
  <c r="B22" i="13"/>
  <c r="A13" i="13"/>
  <c r="B14" i="13"/>
  <c r="S21" i="13"/>
  <c r="T20" i="13"/>
  <c r="Q21" i="14"/>
  <c r="R22" i="14"/>
  <c r="T28" i="13"/>
  <c r="S29" i="13"/>
  <c r="A5" i="13"/>
  <c r="B6" i="13"/>
  <c r="K21" i="13"/>
  <c r="L20" i="13"/>
  <c r="L4" i="14"/>
  <c r="K5" i="14"/>
  <c r="K6" i="14" s="1"/>
  <c r="K7" i="14" s="1"/>
  <c r="K8" i="14" s="1"/>
  <c r="K9" i="14" s="1"/>
  <c r="K21" i="14"/>
  <c r="K22" i="14" s="1"/>
  <c r="K23" i="14" s="1"/>
  <c r="K24" i="14" s="1"/>
  <c r="K25" i="14" s="1"/>
  <c r="L20" i="14"/>
  <c r="I5" i="13"/>
  <c r="J6" i="13"/>
  <c r="K13" i="14"/>
  <c r="K14" i="14" s="1"/>
  <c r="K15" i="14" s="1"/>
  <c r="K16" i="14" s="1"/>
  <c r="K17" i="14" s="1"/>
  <c r="L12" i="14"/>
  <c r="R14" i="14"/>
  <c r="Q13" i="14"/>
  <c r="B22" i="14"/>
  <c r="A21" i="14"/>
  <c r="T12" i="13"/>
  <c r="S13" i="13"/>
  <c r="R22" i="13"/>
  <c r="Q21" i="13"/>
  <c r="L28" i="13"/>
  <c r="K29" i="13"/>
  <c r="K5" i="13"/>
  <c r="L4" i="13"/>
  <c r="A29" i="13"/>
  <c r="B30" i="13"/>
  <c r="C21" i="13"/>
  <c r="D20" i="13"/>
  <c r="Y14" i="14"/>
  <c r="Z15" i="14"/>
  <c r="Q13" i="13"/>
  <c r="R14" i="13"/>
  <c r="Q29" i="13"/>
  <c r="R30" i="13"/>
  <c r="Q5" i="13"/>
  <c r="R6" i="13"/>
  <c r="L12" i="13"/>
  <c r="K13" i="13"/>
  <c r="Z22" i="14"/>
  <c r="Y21" i="14"/>
  <c r="J6" i="14"/>
  <c r="I5" i="14"/>
  <c r="S5" i="13"/>
  <c r="T4" i="13"/>
  <c r="R7" i="14"/>
  <c r="Q6" i="14"/>
  <c r="D13" i="14"/>
  <c r="D14" i="14" s="1"/>
  <c r="D15" i="14" s="1"/>
  <c r="D16" i="14" s="1"/>
  <c r="D17" i="14" s="1"/>
  <c r="E12" i="14"/>
  <c r="D12" i="13"/>
  <c r="C13" i="13"/>
  <c r="C21" i="14"/>
  <c r="C22" i="14" s="1"/>
  <c r="C23" i="14" s="1"/>
  <c r="C24" i="14" s="1"/>
  <c r="C25" i="14" s="1"/>
  <c r="D20" i="14"/>
  <c r="U4" i="14"/>
  <c r="T5" i="14"/>
  <c r="T6" i="14" s="1"/>
  <c r="T7" i="14" s="1"/>
  <c r="T8" i="14" s="1"/>
  <c r="T9" i="14" s="1"/>
  <c r="J30" i="13"/>
  <c r="I29" i="13"/>
  <c r="S21" i="14"/>
  <c r="S22" i="14" s="1"/>
  <c r="S23" i="14" s="1"/>
  <c r="S24" i="14" s="1"/>
  <c r="S25" i="14" s="1"/>
  <c r="T20" i="14"/>
  <c r="H139" i="11"/>
  <c r="F139" i="11"/>
  <c r="E143" i="11"/>
  <c r="H145" i="11" s="1"/>
  <c r="H11" i="11"/>
  <c r="F11" i="11"/>
  <c r="E15" i="11"/>
  <c r="H17" i="11" s="1"/>
  <c r="P139" i="11"/>
  <c r="N139" i="11"/>
  <c r="M143" i="11"/>
  <c r="P145" i="11" s="1"/>
  <c r="D11" i="11"/>
  <c r="B11" i="11"/>
  <c r="A15" i="11"/>
  <c r="D17" i="11" s="1"/>
  <c r="T11" i="11"/>
  <c r="R11" i="11"/>
  <c r="Q15" i="11"/>
  <c r="T17" i="11" s="1"/>
  <c r="L11" i="11"/>
  <c r="J11" i="11"/>
  <c r="I15" i="11"/>
  <c r="L17" i="11" s="1"/>
  <c r="D139" i="11"/>
  <c r="B139" i="11"/>
  <c r="A143" i="11"/>
  <c r="D145" i="11" s="1"/>
  <c r="X11" i="11"/>
  <c r="V11" i="11"/>
  <c r="U15" i="11"/>
  <c r="X17" i="11" s="1"/>
  <c r="P11" i="11"/>
  <c r="N11" i="11"/>
  <c r="M15" i="11"/>
  <c r="P17" i="11" s="1"/>
  <c r="X139" i="11"/>
  <c r="V139" i="11"/>
  <c r="U143" i="11"/>
  <c r="X145" i="11" s="1"/>
  <c r="L139" i="11"/>
  <c r="J139" i="11"/>
  <c r="I143" i="11"/>
  <c r="L145" i="11" s="1"/>
  <c r="T139" i="11"/>
  <c r="R139" i="11"/>
  <c r="Q143" i="11"/>
  <c r="T145" i="11" s="1"/>
  <c r="H34" i="8"/>
  <c r="H26" i="8"/>
  <c r="H22" i="8"/>
  <c r="H14" i="8"/>
  <c r="H6" i="8"/>
  <c r="G30" i="8"/>
  <c r="G22" i="8"/>
  <c r="G18" i="8"/>
  <c r="G6" i="8"/>
  <c r="H37" i="8"/>
  <c r="H35" i="8"/>
  <c r="H33" i="8"/>
  <c r="H31" i="8"/>
  <c r="H29" i="8"/>
  <c r="H27" i="8"/>
  <c r="H25" i="8"/>
  <c r="H23" i="8"/>
  <c r="H21" i="8"/>
  <c r="H19" i="8"/>
  <c r="H17" i="8"/>
  <c r="H15" i="8"/>
  <c r="H13" i="8"/>
  <c r="H11" i="8"/>
  <c r="H9" i="8"/>
  <c r="H7" i="8"/>
  <c r="H5" i="8"/>
  <c r="H3" i="8"/>
  <c r="G2" i="8"/>
  <c r="H30" i="8"/>
  <c r="H18" i="8"/>
  <c r="H10" i="8"/>
  <c r="H2" i="8"/>
  <c r="G34" i="8"/>
  <c r="G26" i="8"/>
  <c r="G14" i="8"/>
  <c r="G10" i="8"/>
  <c r="G37" i="8"/>
  <c r="G35" i="8"/>
  <c r="G31" i="8"/>
  <c r="G29" i="8"/>
  <c r="G27" i="8"/>
  <c r="G25" i="8"/>
  <c r="G23" i="8"/>
  <c r="G21" i="8"/>
  <c r="G19" i="8"/>
  <c r="G15" i="8"/>
  <c r="G13" i="8"/>
  <c r="G11" i="8"/>
  <c r="G9" i="8"/>
  <c r="G7" i="8"/>
  <c r="G5" i="8"/>
  <c r="G3" i="8"/>
  <c r="E2" i="9"/>
  <c r="AR5" i="7"/>
  <c r="A4" i="9"/>
  <c r="AF5" i="7"/>
  <c r="E3" i="9"/>
  <c r="F34" i="8"/>
  <c r="F18" i="8"/>
  <c r="F33" i="8"/>
  <c r="F17" i="8"/>
  <c r="F26" i="8"/>
  <c r="F10" i="8"/>
  <c r="F2" i="8"/>
  <c r="F30" i="8"/>
  <c r="F22" i="8"/>
  <c r="F14" i="8"/>
  <c r="F6" i="8"/>
  <c r="F37" i="8"/>
  <c r="F29" i="8"/>
  <c r="F21" i="8"/>
  <c r="F13" i="8"/>
  <c r="F5" i="8"/>
  <c r="F36" i="8"/>
  <c r="F32" i="8"/>
  <c r="F28" i="8"/>
  <c r="F24" i="8"/>
  <c r="F20" i="8"/>
  <c r="F16" i="8"/>
  <c r="F12" i="8"/>
  <c r="F8" i="8"/>
  <c r="F4" i="8"/>
  <c r="E33" i="8"/>
  <c r="E25" i="8"/>
  <c r="E17" i="8"/>
  <c r="E9" i="8"/>
  <c r="F35" i="8"/>
  <c r="F31" i="8"/>
  <c r="F27" i="8"/>
  <c r="F23" i="8"/>
  <c r="F19" i="8"/>
  <c r="F15" i="8"/>
  <c r="F11" i="8"/>
  <c r="F7" i="8"/>
  <c r="F3" i="8"/>
  <c r="E2" i="8"/>
  <c r="E26" i="8"/>
  <c r="E18" i="8"/>
  <c r="E6" i="8"/>
  <c r="B33" i="8"/>
  <c r="D33" i="8" s="1"/>
  <c r="B25" i="8"/>
  <c r="D25" i="8" s="1"/>
  <c r="B17" i="8"/>
  <c r="D17" i="8" s="1"/>
  <c r="B9" i="8"/>
  <c r="D14" i="8" s="1"/>
  <c r="E37" i="8"/>
  <c r="E29" i="8"/>
  <c r="E21" i="8"/>
  <c r="E13" i="8"/>
  <c r="E5" i="8"/>
  <c r="E30" i="8"/>
  <c r="E22" i="8"/>
  <c r="E10" i="8"/>
  <c r="E36" i="8"/>
  <c r="E32" i="8"/>
  <c r="E28" i="8"/>
  <c r="E24" i="8"/>
  <c r="E20" i="8"/>
  <c r="E16" i="8"/>
  <c r="E12" i="8"/>
  <c r="E8" i="8"/>
  <c r="E4" i="8"/>
  <c r="E34" i="8"/>
  <c r="E14" i="8"/>
  <c r="E35" i="8"/>
  <c r="E31" i="8"/>
  <c r="E27" i="8"/>
  <c r="E23" i="8"/>
  <c r="E19" i="8"/>
  <c r="E15" i="8"/>
  <c r="E11" i="8"/>
  <c r="E7" i="8"/>
  <c r="E3" i="8"/>
  <c r="AT3" i="7"/>
  <c r="AV5" i="7"/>
  <c r="AS7" i="7"/>
  <c r="AO7" i="7"/>
  <c r="AP3" i="7"/>
  <c r="AK7" i="7"/>
  <c r="AL3" i="7"/>
  <c r="AN5" i="7"/>
  <c r="AJ3" i="7"/>
  <c r="AJ5" i="7"/>
  <c r="AH3" i="7"/>
  <c r="AG7" i="7"/>
  <c r="AC7" i="7"/>
  <c r="Z3" i="7"/>
  <c r="AD3" i="7"/>
  <c r="AB5" i="7"/>
  <c r="Y7" i="7"/>
  <c r="X3" i="7"/>
  <c r="X5" i="7"/>
  <c r="V3" i="7"/>
  <c r="U7" i="7"/>
  <c r="T3" i="7"/>
  <c r="Q7" i="7"/>
  <c r="R3" i="7"/>
  <c r="T5" i="7"/>
  <c r="P7" i="7"/>
  <c r="P9" i="7"/>
  <c r="N7" i="7"/>
  <c r="P3" i="7"/>
  <c r="P5" i="7"/>
  <c r="N3" i="7"/>
  <c r="M11" i="7"/>
  <c r="L7" i="7"/>
  <c r="L9" i="7"/>
  <c r="J7" i="7"/>
  <c r="L3" i="7"/>
  <c r="L5" i="7"/>
  <c r="J3" i="7"/>
  <c r="I11" i="7"/>
  <c r="H7" i="7"/>
  <c r="H9" i="7"/>
  <c r="F7" i="7"/>
  <c r="H3" i="7"/>
  <c r="H5" i="7"/>
  <c r="F3" i="7"/>
  <c r="E11" i="7"/>
  <c r="B1" i="6"/>
  <c r="A2" i="7"/>
  <c r="A3" i="7" s="1"/>
  <c r="A7" i="7" s="1"/>
  <c r="D11" i="8" l="1"/>
  <c r="D12" i="8"/>
  <c r="D16" i="8"/>
  <c r="D15" i="8"/>
  <c r="D13" i="8"/>
  <c r="D10" i="8"/>
  <c r="D9" i="8"/>
  <c r="S6" i="13"/>
  <c r="K22" i="13"/>
  <c r="C14" i="13"/>
  <c r="K14" i="13"/>
  <c r="S30" i="13"/>
  <c r="C6" i="13"/>
  <c r="C22" i="13"/>
  <c r="K6" i="13"/>
  <c r="K30" i="13"/>
  <c r="S14" i="13"/>
  <c r="S22" i="13"/>
  <c r="A16" i="14"/>
  <c r="B17" i="14"/>
  <c r="A17" i="14" s="1"/>
  <c r="C30" i="13"/>
  <c r="L29" i="13"/>
  <c r="M28" i="13"/>
  <c r="T13" i="13"/>
  <c r="U12" i="13"/>
  <c r="Q14" i="14"/>
  <c r="R15" i="14"/>
  <c r="R23" i="14"/>
  <c r="Q22" i="14"/>
  <c r="A14" i="13"/>
  <c r="B15" i="13"/>
  <c r="J23" i="13"/>
  <c r="I22" i="13"/>
  <c r="E4" i="14"/>
  <c r="D5" i="14"/>
  <c r="D6" i="14" s="1"/>
  <c r="D7" i="14" s="1"/>
  <c r="D8" i="14" s="1"/>
  <c r="D9" i="14" s="1"/>
  <c r="E13" i="14"/>
  <c r="E14" i="14" s="1"/>
  <c r="E15" i="14" s="1"/>
  <c r="E16" i="14" s="1"/>
  <c r="E17" i="14" s="1"/>
  <c r="F12" i="14"/>
  <c r="Q6" i="13"/>
  <c r="R7" i="13"/>
  <c r="Q14" i="13"/>
  <c r="R15" i="13"/>
  <c r="E20" i="13"/>
  <c r="D21" i="13"/>
  <c r="L5" i="13"/>
  <c r="M4" i="13"/>
  <c r="L13" i="14"/>
  <c r="L14" i="14" s="1"/>
  <c r="L15" i="14" s="1"/>
  <c r="L16" i="14" s="1"/>
  <c r="L17" i="14" s="1"/>
  <c r="M12" i="14"/>
  <c r="M20" i="14"/>
  <c r="L21" i="14"/>
  <c r="L22" i="14" s="1"/>
  <c r="L23" i="14" s="1"/>
  <c r="L24" i="14" s="1"/>
  <c r="L25" i="14" s="1"/>
  <c r="M20" i="13"/>
  <c r="L21" i="13"/>
  <c r="D29" i="13"/>
  <c r="E28" i="13"/>
  <c r="J23" i="14"/>
  <c r="I22" i="14"/>
  <c r="I30" i="13"/>
  <c r="J31" i="13"/>
  <c r="Z23" i="14"/>
  <c r="Y22" i="14"/>
  <c r="Q22" i="13"/>
  <c r="R23" i="13"/>
  <c r="B23" i="14"/>
  <c r="A22" i="14"/>
  <c r="T29" i="13"/>
  <c r="U28" i="13"/>
  <c r="T21" i="13"/>
  <c r="U20" i="13"/>
  <c r="A22" i="13"/>
  <c r="B23" i="13"/>
  <c r="AD12" i="14"/>
  <c r="AC13" i="14"/>
  <c r="AC14" i="14" s="1"/>
  <c r="AC15" i="14" s="1"/>
  <c r="AC16" i="14" s="1"/>
  <c r="AC17" i="14" s="1"/>
  <c r="AC20" i="14"/>
  <c r="AB21" i="14"/>
  <c r="AB22" i="14" s="1"/>
  <c r="AB23" i="14" s="1"/>
  <c r="AB24" i="14" s="1"/>
  <c r="AB25" i="14" s="1"/>
  <c r="I14" i="13"/>
  <c r="J15" i="13"/>
  <c r="V4" i="14"/>
  <c r="U5" i="14"/>
  <c r="U6" i="14" s="1"/>
  <c r="U7" i="14" s="1"/>
  <c r="U8" i="14" s="1"/>
  <c r="U9" i="14" s="1"/>
  <c r="D13" i="13"/>
  <c r="E12" i="13"/>
  <c r="R8" i="14"/>
  <c r="Q7" i="14"/>
  <c r="J7" i="14"/>
  <c r="I6" i="14"/>
  <c r="L13" i="13"/>
  <c r="M12" i="13"/>
  <c r="M4" i="14"/>
  <c r="L5" i="14"/>
  <c r="L6" i="14" s="1"/>
  <c r="L7" i="14" s="1"/>
  <c r="L8" i="14" s="1"/>
  <c r="L9" i="14" s="1"/>
  <c r="T13" i="14"/>
  <c r="T14" i="14" s="1"/>
  <c r="T15" i="14" s="1"/>
  <c r="T16" i="14" s="1"/>
  <c r="T17" i="14" s="1"/>
  <c r="U12" i="14"/>
  <c r="D5" i="13"/>
  <c r="E4" i="13"/>
  <c r="E20" i="14"/>
  <c r="D21" i="14"/>
  <c r="D22" i="14" s="1"/>
  <c r="D23" i="14" s="1"/>
  <c r="D24" i="14" s="1"/>
  <c r="D25" i="14" s="1"/>
  <c r="T5" i="13"/>
  <c r="U4" i="13"/>
  <c r="U20" i="14"/>
  <c r="T21" i="14"/>
  <c r="T22" i="14" s="1"/>
  <c r="T23" i="14" s="1"/>
  <c r="T24" i="14" s="1"/>
  <c r="T25" i="14" s="1"/>
  <c r="R31" i="13"/>
  <c r="Q30" i="13"/>
  <c r="Y15" i="14"/>
  <c r="Z16" i="14"/>
  <c r="B31" i="13"/>
  <c r="A30" i="13"/>
  <c r="I6" i="13"/>
  <c r="J7" i="13"/>
  <c r="A6" i="13"/>
  <c r="B7" i="13"/>
  <c r="B7" i="14"/>
  <c r="A6" i="14"/>
  <c r="AD4" i="14"/>
  <c r="AC5" i="14"/>
  <c r="AC6" i="14" s="1"/>
  <c r="AC7" i="14" s="1"/>
  <c r="AC8" i="14" s="1"/>
  <c r="AC9" i="14" s="1"/>
  <c r="I14" i="14"/>
  <c r="J15" i="14"/>
  <c r="T143" i="11"/>
  <c r="R143" i="11"/>
  <c r="Q147" i="11"/>
  <c r="T149" i="11" s="1"/>
  <c r="L143" i="11"/>
  <c r="J143" i="11"/>
  <c r="I147" i="11"/>
  <c r="L149" i="11" s="1"/>
  <c r="X143" i="11"/>
  <c r="V143" i="11"/>
  <c r="U147" i="11"/>
  <c r="X149" i="11" s="1"/>
  <c r="P15" i="11"/>
  <c r="N15" i="11"/>
  <c r="M19" i="11"/>
  <c r="P21" i="11" s="1"/>
  <c r="X15" i="11"/>
  <c r="V15" i="11"/>
  <c r="U19" i="11"/>
  <c r="X21" i="11" s="1"/>
  <c r="D143" i="11"/>
  <c r="B143" i="11"/>
  <c r="A147" i="11"/>
  <c r="D149" i="11" s="1"/>
  <c r="L15" i="11"/>
  <c r="J15" i="11"/>
  <c r="I19" i="11"/>
  <c r="L21" i="11" s="1"/>
  <c r="T15" i="11"/>
  <c r="R15" i="11"/>
  <c r="Q19" i="11"/>
  <c r="T21" i="11" s="1"/>
  <c r="D15" i="11"/>
  <c r="B15" i="11"/>
  <c r="A19" i="11"/>
  <c r="D21" i="11" s="1"/>
  <c r="P143" i="11"/>
  <c r="N143" i="11"/>
  <c r="M147" i="11"/>
  <c r="P149" i="11" s="1"/>
  <c r="H15" i="11"/>
  <c r="F15" i="11"/>
  <c r="E19" i="11"/>
  <c r="H21" i="11" s="1"/>
  <c r="H143" i="11"/>
  <c r="F143" i="11"/>
  <c r="E147" i="11"/>
  <c r="H149" i="11" s="1"/>
  <c r="N6" i="11"/>
  <c r="F134" i="11"/>
  <c r="N134" i="11"/>
  <c r="F6" i="11"/>
  <c r="V6" i="11"/>
  <c r="V134" i="11"/>
  <c r="R134" i="11"/>
  <c r="B134" i="11"/>
  <c r="J6" i="11"/>
  <c r="J134" i="11"/>
  <c r="R6" i="11"/>
  <c r="B6" i="11"/>
  <c r="R138" i="11"/>
  <c r="J138" i="11"/>
  <c r="B138" i="11"/>
  <c r="J10" i="11"/>
  <c r="R10" i="11"/>
  <c r="B10" i="11"/>
  <c r="R142" i="11"/>
  <c r="J142" i="11"/>
  <c r="V142" i="11"/>
  <c r="N14" i="11"/>
  <c r="V14" i="11"/>
  <c r="B142" i="11"/>
  <c r="J14" i="11"/>
  <c r="R14" i="11"/>
  <c r="B14" i="11"/>
  <c r="N142" i="11"/>
  <c r="F14" i="11"/>
  <c r="F142" i="11"/>
  <c r="V138" i="11"/>
  <c r="N10" i="11"/>
  <c r="V10" i="11"/>
  <c r="N138" i="11"/>
  <c r="F10" i="11"/>
  <c r="F138" i="11"/>
  <c r="D7" i="7"/>
  <c r="A11" i="7"/>
  <c r="A5" i="9"/>
  <c r="E4" i="9"/>
  <c r="D9" i="7"/>
  <c r="B7" i="7"/>
  <c r="B10" i="7" s="1"/>
  <c r="D2" i="8"/>
  <c r="D7" i="8"/>
  <c r="D4" i="8"/>
  <c r="D5" i="8"/>
  <c r="D8" i="8"/>
  <c r="D6" i="8"/>
  <c r="D3" i="8"/>
  <c r="AV7" i="7"/>
  <c r="AS11" i="7"/>
  <c r="AV9" i="7"/>
  <c r="AT7" i="7"/>
  <c r="AT6" i="7"/>
  <c r="AP6" i="7"/>
  <c r="AR7" i="7"/>
  <c r="AP7" i="7"/>
  <c r="AO11" i="7"/>
  <c r="AR9" i="7"/>
  <c r="AL6" i="7"/>
  <c r="AN7" i="7"/>
  <c r="AN9" i="7"/>
  <c r="AL7" i="7"/>
  <c r="AK11" i="7"/>
  <c r="AJ7" i="7"/>
  <c r="AJ9" i="7"/>
  <c r="AH7" i="7"/>
  <c r="AG11" i="7"/>
  <c r="AH6" i="7"/>
  <c r="AD6" i="7"/>
  <c r="Z6" i="7"/>
  <c r="AB7" i="7"/>
  <c r="AB9" i="7"/>
  <c r="Y11" i="7"/>
  <c r="Z7" i="7"/>
  <c r="AF7" i="7"/>
  <c r="AF9" i="7"/>
  <c r="AD7" i="7"/>
  <c r="AC11" i="7"/>
  <c r="X7" i="7"/>
  <c r="X9" i="7"/>
  <c r="V7" i="7"/>
  <c r="U11" i="7"/>
  <c r="V6" i="7"/>
  <c r="R6" i="7"/>
  <c r="T7" i="7"/>
  <c r="Q11" i="7"/>
  <c r="T9" i="7"/>
  <c r="R7" i="7"/>
  <c r="P11" i="7"/>
  <c r="P13" i="7"/>
  <c r="N11" i="7"/>
  <c r="M15" i="7"/>
  <c r="N10" i="7"/>
  <c r="N6" i="7"/>
  <c r="L11" i="7"/>
  <c r="L13" i="7"/>
  <c r="J11" i="7"/>
  <c r="I15" i="7"/>
  <c r="J10" i="7"/>
  <c r="J6" i="7"/>
  <c r="H11" i="7"/>
  <c r="H13" i="7"/>
  <c r="F11" i="7"/>
  <c r="E15" i="7"/>
  <c r="F10" i="7"/>
  <c r="F6" i="7"/>
  <c r="D3" i="7"/>
  <c r="D5" i="7"/>
  <c r="B3" i="7"/>
  <c r="B6" i="7" s="1"/>
  <c r="B28" i="6"/>
  <c r="S15" i="13" l="1"/>
  <c r="T30" i="13"/>
  <c r="D30" i="13"/>
  <c r="L6" i="13"/>
  <c r="T14" i="13"/>
  <c r="T6" i="13"/>
  <c r="D6" i="13"/>
  <c r="D14" i="13"/>
  <c r="T22" i="13"/>
  <c r="L30" i="13"/>
  <c r="C31" i="13"/>
  <c r="C15" i="13"/>
  <c r="K23" i="13"/>
  <c r="S23" i="13"/>
  <c r="K7" i="13"/>
  <c r="S31" i="13"/>
  <c r="L14" i="13"/>
  <c r="C7" i="13"/>
  <c r="K15" i="13"/>
  <c r="L22" i="13"/>
  <c r="D22" i="13"/>
  <c r="K31" i="13"/>
  <c r="C23" i="13"/>
  <c r="S7" i="13"/>
  <c r="I7" i="13"/>
  <c r="J8" i="13"/>
  <c r="Y16" i="14"/>
  <c r="Z17" i="14"/>
  <c r="Y17" i="14" s="1"/>
  <c r="U13" i="14"/>
  <c r="U14" i="14" s="1"/>
  <c r="U15" i="14" s="1"/>
  <c r="U16" i="14" s="1"/>
  <c r="U17" i="14" s="1"/>
  <c r="V12" i="14"/>
  <c r="N12" i="13"/>
  <c r="M13" i="13"/>
  <c r="B24" i="13"/>
  <c r="A23" i="13"/>
  <c r="R24" i="13"/>
  <c r="Q23" i="13"/>
  <c r="J32" i="13"/>
  <c r="I31" i="13"/>
  <c r="E29" i="13"/>
  <c r="F28" i="13"/>
  <c r="M5" i="13"/>
  <c r="N4" i="13"/>
  <c r="E21" i="14"/>
  <c r="E22" i="14" s="1"/>
  <c r="E23" i="14" s="1"/>
  <c r="E24" i="14" s="1"/>
  <c r="E25" i="14" s="1"/>
  <c r="F20" i="14"/>
  <c r="A7" i="13"/>
  <c r="B8" i="13"/>
  <c r="V4" i="13"/>
  <c r="U5" i="13"/>
  <c r="F4" i="13"/>
  <c r="E5" i="13"/>
  <c r="E13" i="13"/>
  <c r="F12" i="13"/>
  <c r="I15" i="13"/>
  <c r="J16" i="13"/>
  <c r="V20" i="13"/>
  <c r="U21" i="13"/>
  <c r="N12" i="14"/>
  <c r="M13" i="14"/>
  <c r="M14" i="14" s="1"/>
  <c r="M15" i="14" s="1"/>
  <c r="M16" i="14" s="1"/>
  <c r="M17" i="14" s="1"/>
  <c r="Q7" i="13"/>
  <c r="R8" i="13"/>
  <c r="A15" i="13"/>
  <c r="B16" i="13"/>
  <c r="R16" i="14"/>
  <c r="Q15" i="14"/>
  <c r="N28" i="13"/>
  <c r="M29" i="13"/>
  <c r="I15" i="14"/>
  <c r="J16" i="14"/>
  <c r="U29" i="13"/>
  <c r="V28" i="13"/>
  <c r="Q15" i="13"/>
  <c r="R16" i="13"/>
  <c r="G12" i="14"/>
  <c r="F13" i="14"/>
  <c r="F14" i="14" s="1"/>
  <c r="F15" i="14" s="1"/>
  <c r="F16" i="14" s="1"/>
  <c r="F17" i="14" s="1"/>
  <c r="U13" i="13"/>
  <c r="V12" i="13"/>
  <c r="B8" i="14"/>
  <c r="A7" i="14"/>
  <c r="U21" i="14"/>
  <c r="U22" i="14" s="1"/>
  <c r="U23" i="14" s="1"/>
  <c r="U24" i="14" s="1"/>
  <c r="U25" i="14" s="1"/>
  <c r="V20" i="14"/>
  <c r="R9" i="14"/>
  <c r="Q9" i="14" s="1"/>
  <c r="Q8" i="14"/>
  <c r="V5" i="14"/>
  <c r="V6" i="14" s="1"/>
  <c r="V7" i="14" s="1"/>
  <c r="V8" i="14" s="1"/>
  <c r="V9" i="14" s="1"/>
  <c r="W4" i="14"/>
  <c r="AD20" i="14"/>
  <c r="AC21" i="14"/>
  <c r="AC22" i="14" s="1"/>
  <c r="AC23" i="14" s="1"/>
  <c r="AC24" i="14" s="1"/>
  <c r="AC25" i="14" s="1"/>
  <c r="M21" i="14"/>
  <c r="M22" i="14" s="1"/>
  <c r="M23" i="14" s="1"/>
  <c r="M24" i="14" s="1"/>
  <c r="M25" i="14" s="1"/>
  <c r="N20" i="14"/>
  <c r="I23" i="13"/>
  <c r="J24" i="13"/>
  <c r="Q23" i="14"/>
  <c r="R24" i="14"/>
  <c r="AD5" i="14"/>
  <c r="AD6" i="14" s="1"/>
  <c r="AD7" i="14" s="1"/>
  <c r="AD8" i="14" s="1"/>
  <c r="AD9" i="14" s="1"/>
  <c r="AE4" i="14"/>
  <c r="A31" i="13"/>
  <c r="B32" i="13"/>
  <c r="Q31" i="13"/>
  <c r="R32" i="13"/>
  <c r="N4" i="14"/>
  <c r="M5" i="14"/>
  <c r="M6" i="14" s="1"/>
  <c r="M7" i="14" s="1"/>
  <c r="M8" i="14" s="1"/>
  <c r="M9" i="14" s="1"/>
  <c r="J8" i="14"/>
  <c r="I7" i="14"/>
  <c r="AD13" i="14"/>
  <c r="AD14" i="14" s="1"/>
  <c r="AD15" i="14" s="1"/>
  <c r="AD16" i="14" s="1"/>
  <c r="AD17" i="14" s="1"/>
  <c r="AE12" i="14"/>
  <c r="B24" i="14"/>
  <c r="A23" i="14"/>
  <c r="Z24" i="14"/>
  <c r="Y23" i="14"/>
  <c r="J24" i="14"/>
  <c r="I23" i="14"/>
  <c r="M21" i="13"/>
  <c r="N20" i="13"/>
  <c r="E21" i="13"/>
  <c r="F20" i="13"/>
  <c r="F4" i="14"/>
  <c r="E5" i="14"/>
  <c r="E6" i="14" s="1"/>
  <c r="E7" i="14" s="1"/>
  <c r="E8" i="14" s="1"/>
  <c r="E9" i="14" s="1"/>
  <c r="E151" i="11"/>
  <c r="H153" i="11" s="1"/>
  <c r="H147" i="11"/>
  <c r="F147" i="11"/>
  <c r="E23" i="11"/>
  <c r="H25" i="11" s="1"/>
  <c r="H19" i="11"/>
  <c r="F19" i="11"/>
  <c r="M151" i="11"/>
  <c r="P153" i="11" s="1"/>
  <c r="P147" i="11"/>
  <c r="N147" i="11"/>
  <c r="A23" i="11"/>
  <c r="D25" i="11" s="1"/>
  <c r="D19" i="11"/>
  <c r="B19" i="11"/>
  <c r="Q23" i="11"/>
  <c r="T25" i="11" s="1"/>
  <c r="T19" i="11"/>
  <c r="R19" i="11"/>
  <c r="I23" i="11"/>
  <c r="L25" i="11" s="1"/>
  <c r="L19" i="11"/>
  <c r="J19" i="11"/>
  <c r="A151" i="11"/>
  <c r="D153" i="11" s="1"/>
  <c r="D147" i="11"/>
  <c r="B147" i="11"/>
  <c r="U23" i="11"/>
  <c r="X25" i="11" s="1"/>
  <c r="X19" i="11"/>
  <c r="V19" i="11"/>
  <c r="M23" i="11"/>
  <c r="P25" i="11" s="1"/>
  <c r="P19" i="11"/>
  <c r="N19" i="11"/>
  <c r="U151" i="11"/>
  <c r="X153" i="11" s="1"/>
  <c r="X147" i="11"/>
  <c r="V147" i="11"/>
  <c r="I151" i="11"/>
  <c r="L153" i="11" s="1"/>
  <c r="L147" i="11"/>
  <c r="J147" i="11"/>
  <c r="Q151" i="11"/>
  <c r="T153" i="11" s="1"/>
  <c r="T147" i="11"/>
  <c r="R147" i="11"/>
  <c r="F146" i="11"/>
  <c r="F18" i="11"/>
  <c r="N146" i="11"/>
  <c r="B18" i="11"/>
  <c r="R18" i="11"/>
  <c r="J18" i="11"/>
  <c r="B146" i="11"/>
  <c r="V18" i="11"/>
  <c r="N18" i="11"/>
  <c r="V146" i="11"/>
  <c r="J146" i="11"/>
  <c r="R146" i="11"/>
  <c r="A6" i="9"/>
  <c r="E5" i="9"/>
  <c r="D11" i="7"/>
  <c r="A15" i="7"/>
  <c r="D13" i="7"/>
  <c r="B11" i="7"/>
  <c r="B14" i="7" s="1"/>
  <c r="Q2" i="8"/>
  <c r="Q3" i="8"/>
  <c r="Q7" i="8"/>
  <c r="Q11" i="8"/>
  <c r="Q15" i="8"/>
  <c r="Q19" i="8"/>
  <c r="Q23" i="8"/>
  <c r="Q27" i="8"/>
  <c r="Q31" i="8"/>
  <c r="Q35" i="8"/>
  <c r="Q26" i="8"/>
  <c r="Q4" i="8"/>
  <c r="Q8" i="8"/>
  <c r="Q12" i="8"/>
  <c r="Q16" i="8"/>
  <c r="Q20" i="8"/>
  <c r="Q24" i="8"/>
  <c r="Q28" i="8"/>
  <c r="Q32" i="8"/>
  <c r="Q36" i="8"/>
  <c r="Q5" i="8"/>
  <c r="Q9" i="8"/>
  <c r="Q13" i="8"/>
  <c r="Q17" i="8"/>
  <c r="Q21" i="8"/>
  <c r="Q25" i="8"/>
  <c r="Q29" i="8"/>
  <c r="Q33" i="8"/>
  <c r="Q37" i="8"/>
  <c r="Q6" i="8"/>
  <c r="Q10" i="8"/>
  <c r="Q14" i="8"/>
  <c r="Q18" i="8"/>
  <c r="Q22" i="8"/>
  <c r="Q30" i="8"/>
  <c r="Q34" i="8"/>
  <c r="P2" i="8"/>
  <c r="R2" i="8" s="1"/>
  <c r="P3" i="8"/>
  <c r="R3" i="8" s="1"/>
  <c r="P7" i="8"/>
  <c r="P11" i="8"/>
  <c r="P15" i="8"/>
  <c r="R15" i="8" s="1"/>
  <c r="P19" i="8"/>
  <c r="R19" i="8" s="1"/>
  <c r="P23" i="8"/>
  <c r="R23" i="8" s="1"/>
  <c r="P27" i="8"/>
  <c r="R27" i="8" s="1"/>
  <c r="P31" i="8"/>
  <c r="R31" i="8" s="1"/>
  <c r="P35" i="8"/>
  <c r="R35" i="8" s="1"/>
  <c r="P10" i="8"/>
  <c r="P26" i="8"/>
  <c r="P4" i="8"/>
  <c r="P8" i="8"/>
  <c r="P12" i="8"/>
  <c r="P16" i="8"/>
  <c r="P20" i="8"/>
  <c r="P24" i="8"/>
  <c r="P28" i="8"/>
  <c r="P32" i="8"/>
  <c r="P36" i="8"/>
  <c r="P5" i="8"/>
  <c r="P9" i="8"/>
  <c r="P13" i="8"/>
  <c r="P17" i="8"/>
  <c r="P21" i="8"/>
  <c r="P25" i="8"/>
  <c r="P29" i="8"/>
  <c r="P33" i="8"/>
  <c r="P37" i="8"/>
  <c r="P6" i="8"/>
  <c r="P14" i="8"/>
  <c r="R14" i="8" s="1"/>
  <c r="P18" i="8"/>
  <c r="R18" i="8" s="1"/>
  <c r="P22" i="8"/>
  <c r="R22" i="8" s="1"/>
  <c r="P30" i="8"/>
  <c r="P34" i="8"/>
  <c r="R34" i="8" s="1"/>
  <c r="M2" i="8"/>
  <c r="J2" i="8"/>
  <c r="O15" i="8"/>
  <c r="O2" i="8"/>
  <c r="K2" i="8"/>
  <c r="O30" i="8"/>
  <c r="O37" i="8"/>
  <c r="O17" i="8"/>
  <c r="O36" i="8"/>
  <c r="O20" i="8"/>
  <c r="O4" i="8"/>
  <c r="O10" i="8"/>
  <c r="O27" i="8"/>
  <c r="O11" i="8"/>
  <c r="O22" i="8"/>
  <c r="O33" i="8"/>
  <c r="O13" i="8"/>
  <c r="O32" i="8"/>
  <c r="O16" i="8"/>
  <c r="O34" i="8"/>
  <c r="O25" i="8"/>
  <c r="O23" i="8"/>
  <c r="O7" i="8"/>
  <c r="O14" i="8"/>
  <c r="O29" i="8"/>
  <c r="O9" i="8"/>
  <c r="O28" i="8"/>
  <c r="O12" i="8"/>
  <c r="O26" i="8"/>
  <c r="O35" i="8"/>
  <c r="O19" i="8"/>
  <c r="O3" i="8"/>
  <c r="O6" i="8"/>
  <c r="O21" i="8"/>
  <c r="O5" i="8"/>
  <c r="O24" i="8"/>
  <c r="O8" i="8"/>
  <c r="O18" i="8"/>
  <c r="O31" i="8"/>
  <c r="M3" i="8"/>
  <c r="J25" i="8"/>
  <c r="M6" i="8"/>
  <c r="K34" i="8"/>
  <c r="J26" i="8"/>
  <c r="M12" i="8"/>
  <c r="K12" i="8"/>
  <c r="J33" i="8"/>
  <c r="J28" i="8"/>
  <c r="M28" i="8"/>
  <c r="N28" i="8" s="1"/>
  <c r="M9" i="8"/>
  <c r="M15" i="8"/>
  <c r="K10" i="8"/>
  <c r="K22" i="8"/>
  <c r="K26" i="8"/>
  <c r="J23" i="8"/>
  <c r="K31" i="8"/>
  <c r="J21" i="8"/>
  <c r="M25" i="8"/>
  <c r="N25" i="8" s="1"/>
  <c r="M31" i="8"/>
  <c r="N31" i="8" s="1"/>
  <c r="K25" i="8"/>
  <c r="J4" i="8"/>
  <c r="K24" i="8"/>
  <c r="K17" i="8"/>
  <c r="J15" i="8"/>
  <c r="K28" i="8"/>
  <c r="J34" i="8"/>
  <c r="K7" i="8"/>
  <c r="K35" i="8"/>
  <c r="J35" i="8"/>
  <c r="M22" i="8"/>
  <c r="N22" i="8" s="1"/>
  <c r="K9" i="8"/>
  <c r="K27" i="8"/>
  <c r="J18" i="8"/>
  <c r="J12" i="8"/>
  <c r="K37" i="8"/>
  <c r="K8" i="8"/>
  <c r="J10" i="8"/>
  <c r="J9" i="8"/>
  <c r="J7" i="8"/>
  <c r="K36" i="8"/>
  <c r="K19" i="8"/>
  <c r="K29" i="8"/>
  <c r="J22" i="8"/>
  <c r="K15" i="8"/>
  <c r="J3" i="8"/>
  <c r="J32" i="8"/>
  <c r="K32" i="8"/>
  <c r="M34" i="8"/>
  <c r="N34" i="8" s="1"/>
  <c r="M18" i="8"/>
  <c r="M37" i="8"/>
  <c r="N37" i="8" s="1"/>
  <c r="M21" i="8"/>
  <c r="N21" i="8" s="1"/>
  <c r="M5" i="8"/>
  <c r="M24" i="8"/>
  <c r="N24" i="8" s="1"/>
  <c r="M8" i="8"/>
  <c r="M27" i="8"/>
  <c r="N27" i="8" s="1"/>
  <c r="M11" i="8"/>
  <c r="K11" i="8"/>
  <c r="J29" i="8"/>
  <c r="J27" i="8"/>
  <c r="K21" i="8"/>
  <c r="K6" i="8"/>
  <c r="J30" i="8"/>
  <c r="J24" i="8"/>
  <c r="K18" i="8"/>
  <c r="K20" i="8"/>
  <c r="K3" i="8"/>
  <c r="K30" i="8"/>
  <c r="J17" i="8"/>
  <c r="J37" i="8"/>
  <c r="K16" i="8"/>
  <c r="J31" i="8"/>
  <c r="K14" i="8"/>
  <c r="M30" i="8"/>
  <c r="N30" i="8" s="1"/>
  <c r="M14" i="8"/>
  <c r="M33" i="8"/>
  <c r="N33" i="8" s="1"/>
  <c r="M17" i="8"/>
  <c r="M36" i="8"/>
  <c r="N36" i="8" s="1"/>
  <c r="M20" i="8"/>
  <c r="M4" i="8"/>
  <c r="M23" i="8"/>
  <c r="N23" i="8" s="1"/>
  <c r="M7" i="8"/>
  <c r="J13" i="8"/>
  <c r="J11" i="8"/>
  <c r="K5" i="8"/>
  <c r="K23" i="8"/>
  <c r="J14" i="8"/>
  <c r="J8" i="8"/>
  <c r="K33" i="8"/>
  <c r="K4" i="8"/>
  <c r="J5" i="8"/>
  <c r="K13" i="8"/>
  <c r="J16" i="8"/>
  <c r="J36" i="8"/>
  <c r="J6" i="8"/>
  <c r="J19" i="8"/>
  <c r="J20" i="8"/>
  <c r="M26" i="8"/>
  <c r="N26" i="8" s="1"/>
  <c r="M10" i="8"/>
  <c r="M29" i="8"/>
  <c r="N29" i="8" s="1"/>
  <c r="M13" i="8"/>
  <c r="M32" i="8"/>
  <c r="N32" i="8" s="1"/>
  <c r="M16" i="8"/>
  <c r="M35" i="8"/>
  <c r="N35" i="8" s="1"/>
  <c r="M19" i="8"/>
  <c r="AT10" i="7"/>
  <c r="AV11" i="7"/>
  <c r="AS15" i="7"/>
  <c r="AV13" i="7"/>
  <c r="AT11" i="7"/>
  <c r="AR11" i="7"/>
  <c r="AP11" i="7"/>
  <c r="AO15" i="7"/>
  <c r="AR13" i="7"/>
  <c r="AP10" i="7"/>
  <c r="AL10" i="7"/>
  <c r="AN11" i="7"/>
  <c r="AK15" i="7"/>
  <c r="AN13" i="7"/>
  <c r="AL11" i="7"/>
  <c r="AJ11" i="7"/>
  <c r="AJ13" i="7"/>
  <c r="AH11" i="7"/>
  <c r="AG15" i="7"/>
  <c r="AH10" i="7"/>
  <c r="AF11" i="7"/>
  <c r="AD11" i="7"/>
  <c r="AC15" i="7"/>
  <c r="AF13" i="7"/>
  <c r="Z10" i="7"/>
  <c r="AD10" i="7"/>
  <c r="AB11" i="7"/>
  <c r="Y15" i="7"/>
  <c r="AB13" i="7"/>
  <c r="Z11" i="7"/>
  <c r="X11" i="7"/>
  <c r="X13" i="7"/>
  <c r="V11" i="7"/>
  <c r="U15" i="7"/>
  <c r="V10" i="7"/>
  <c r="R10" i="7"/>
  <c r="T11" i="7"/>
  <c r="Q15" i="7"/>
  <c r="T13" i="7"/>
  <c r="R11" i="7"/>
  <c r="P15" i="7"/>
  <c r="P17" i="7"/>
  <c r="N15" i="7"/>
  <c r="M19" i="7"/>
  <c r="N14" i="7"/>
  <c r="L15" i="7"/>
  <c r="L17" i="7"/>
  <c r="J15" i="7"/>
  <c r="I19" i="7"/>
  <c r="J14" i="7"/>
  <c r="H15" i="7"/>
  <c r="H17" i="7"/>
  <c r="F15" i="7"/>
  <c r="E19" i="7"/>
  <c r="F14" i="7"/>
  <c r="AA2" i="3"/>
  <c r="AA3" i="3" s="1"/>
  <c r="N16" i="8" l="1"/>
  <c r="N20" i="8"/>
  <c r="N17" i="8"/>
  <c r="N19" i="8"/>
  <c r="N18" i="8"/>
  <c r="N15" i="8"/>
  <c r="N14" i="8"/>
  <c r="N13" i="8"/>
  <c r="N12" i="8"/>
  <c r="N11" i="8"/>
  <c r="R10" i="8"/>
  <c r="N10" i="8"/>
  <c r="S146" i="11"/>
  <c r="C22" i="11"/>
  <c r="W146" i="11"/>
  <c r="O22" i="11"/>
  <c r="W150" i="11"/>
  <c r="K22" i="11"/>
  <c r="G146" i="11"/>
  <c r="G134" i="11"/>
  <c r="O10" i="11"/>
  <c r="W10" i="11"/>
  <c r="S10" i="11"/>
  <c r="K10" i="11"/>
  <c r="W134" i="11"/>
  <c r="S6" i="11"/>
  <c r="C134" i="11"/>
  <c r="G138" i="11"/>
  <c r="C6" i="11"/>
  <c r="C138" i="11"/>
  <c r="G10" i="11"/>
  <c r="S134" i="11"/>
  <c r="S138" i="11"/>
  <c r="W138" i="11"/>
  <c r="O134" i="11"/>
  <c r="K9" i="11"/>
  <c r="K6" i="11"/>
  <c r="G6" i="11"/>
  <c r="O138" i="11"/>
  <c r="O6" i="11"/>
  <c r="O14" i="11"/>
  <c r="W14" i="11"/>
  <c r="G14" i="11"/>
  <c r="O142" i="11"/>
  <c r="S14" i="11"/>
  <c r="W142" i="11"/>
  <c r="S142" i="11"/>
  <c r="G142" i="11"/>
  <c r="K14" i="11"/>
  <c r="C14" i="11"/>
  <c r="C142" i="11"/>
  <c r="S150" i="11"/>
  <c r="O18" i="11"/>
  <c r="C146" i="11"/>
  <c r="S22" i="11"/>
  <c r="G150" i="11"/>
  <c r="S18" i="11"/>
  <c r="K18" i="11"/>
  <c r="O146" i="11"/>
  <c r="C150" i="11"/>
  <c r="O150" i="11"/>
  <c r="C18" i="11"/>
  <c r="W18" i="11"/>
  <c r="O14" i="7"/>
  <c r="K10" i="7"/>
  <c r="AU10" i="7"/>
  <c r="G10" i="7"/>
  <c r="S14" i="7"/>
  <c r="O6" i="7"/>
  <c r="AE10" i="7"/>
  <c r="C14" i="7"/>
  <c r="AU6" i="7"/>
  <c r="W10" i="7"/>
  <c r="S6" i="7"/>
  <c r="O10" i="7"/>
  <c r="K6" i="7"/>
  <c r="AQ14" i="7"/>
  <c r="AM10" i="7"/>
  <c r="K14" i="7"/>
  <c r="AA14" i="7"/>
  <c r="K18" i="7"/>
  <c r="AA6" i="7"/>
  <c r="AU14" i="7"/>
  <c r="AM6" i="7"/>
  <c r="O18" i="7"/>
  <c r="G14" i="7"/>
  <c r="AM14" i="7"/>
  <c r="C6" i="7"/>
  <c r="AQ10" i="7"/>
  <c r="AA10" i="7"/>
  <c r="AE6" i="7"/>
  <c r="W14" i="7"/>
  <c r="G6" i="7"/>
  <c r="AQ6" i="7"/>
  <c r="AE14" i="7"/>
  <c r="R30" i="8"/>
  <c r="R11" i="8"/>
  <c r="N9" i="8"/>
  <c r="K146" i="11" s="1"/>
  <c r="M22" i="13"/>
  <c r="U14" i="13"/>
  <c r="E14" i="13"/>
  <c r="E30" i="13"/>
  <c r="S8" i="13"/>
  <c r="C8" i="13"/>
  <c r="S24" i="13"/>
  <c r="U22" i="13"/>
  <c r="U6" i="13"/>
  <c r="M14" i="13"/>
  <c r="L23" i="13"/>
  <c r="K16" i="13"/>
  <c r="L15" i="13"/>
  <c r="K8" i="13"/>
  <c r="C16" i="13"/>
  <c r="L31" i="13"/>
  <c r="T23" i="13"/>
  <c r="D7" i="13"/>
  <c r="K32" i="13"/>
  <c r="L7" i="13"/>
  <c r="T31" i="13"/>
  <c r="M30" i="13"/>
  <c r="E6" i="13"/>
  <c r="D23" i="13"/>
  <c r="S32" i="13"/>
  <c r="K24" i="13"/>
  <c r="C32" i="13"/>
  <c r="D15" i="13"/>
  <c r="T7" i="13"/>
  <c r="T15" i="13"/>
  <c r="E22" i="13"/>
  <c r="U30" i="13"/>
  <c r="M6" i="13"/>
  <c r="C24" i="13"/>
  <c r="D31" i="13"/>
  <c r="S16" i="13"/>
  <c r="N21" i="13"/>
  <c r="O20" i="13"/>
  <c r="AE13" i="14"/>
  <c r="AE14" i="14" s="1"/>
  <c r="AE15" i="14" s="1"/>
  <c r="AE16" i="14" s="1"/>
  <c r="AE17" i="14" s="1"/>
  <c r="AF12" i="14"/>
  <c r="AF13" i="14" s="1"/>
  <c r="AF14" i="14" s="1"/>
  <c r="AF15" i="14" s="1"/>
  <c r="AF16" i="14" s="1"/>
  <c r="AF17" i="14" s="1"/>
  <c r="Q8" i="13"/>
  <c r="R9" i="13"/>
  <c r="Z25" i="14"/>
  <c r="Y25" i="14" s="1"/>
  <c r="Y24" i="14"/>
  <c r="N5" i="14"/>
  <c r="N6" i="14" s="1"/>
  <c r="N7" i="14" s="1"/>
  <c r="N8" i="14" s="1"/>
  <c r="N9" i="14" s="1"/>
  <c r="O4" i="14"/>
  <c r="Q16" i="14"/>
  <c r="R17" i="14"/>
  <c r="Q17" i="14" s="1"/>
  <c r="N13" i="13"/>
  <c r="O12" i="13"/>
  <c r="F21" i="13"/>
  <c r="G20" i="13"/>
  <c r="R33" i="13"/>
  <c r="Q32" i="13"/>
  <c r="AF4" i="14"/>
  <c r="AF5" i="14" s="1"/>
  <c r="AF6" i="14" s="1"/>
  <c r="AF7" i="14" s="1"/>
  <c r="AF8" i="14" s="1"/>
  <c r="AF9" i="14" s="1"/>
  <c r="AE5" i="14"/>
  <c r="AE6" i="14" s="1"/>
  <c r="AE7" i="14" s="1"/>
  <c r="AE8" i="14" s="1"/>
  <c r="AE9" i="14" s="1"/>
  <c r="J25" i="13"/>
  <c r="I24" i="13"/>
  <c r="V29" i="13"/>
  <c r="W28" i="13"/>
  <c r="A16" i="13"/>
  <c r="B17" i="13"/>
  <c r="I16" i="13"/>
  <c r="J17" i="13"/>
  <c r="A8" i="13"/>
  <c r="B9" i="13"/>
  <c r="O4" i="13"/>
  <c r="N5" i="13"/>
  <c r="W12" i="14"/>
  <c r="V13" i="14"/>
  <c r="V14" i="14" s="1"/>
  <c r="V15" i="14" s="1"/>
  <c r="V16" i="14" s="1"/>
  <c r="V17" i="14" s="1"/>
  <c r="I8" i="13"/>
  <c r="J9" i="13"/>
  <c r="B33" i="13"/>
  <c r="A32" i="13"/>
  <c r="R25" i="14"/>
  <c r="Q25" i="14" s="1"/>
  <c r="Q24" i="14"/>
  <c r="O20" i="14"/>
  <c r="N21" i="14"/>
  <c r="N22" i="14" s="1"/>
  <c r="N23" i="14" s="1"/>
  <c r="N24" i="14" s="1"/>
  <c r="N25" i="14" s="1"/>
  <c r="X4" i="14"/>
  <c r="X5" i="14" s="1"/>
  <c r="X6" i="14" s="1"/>
  <c r="X7" i="14" s="1"/>
  <c r="X8" i="14" s="1"/>
  <c r="X9" i="14" s="1"/>
  <c r="W5" i="14"/>
  <c r="W6" i="14" s="1"/>
  <c r="W7" i="14" s="1"/>
  <c r="W8" i="14" s="1"/>
  <c r="W9" i="14" s="1"/>
  <c r="W20" i="14"/>
  <c r="V21" i="14"/>
  <c r="V22" i="14" s="1"/>
  <c r="V23" i="14" s="1"/>
  <c r="V24" i="14" s="1"/>
  <c r="V25" i="14" s="1"/>
  <c r="V13" i="13"/>
  <c r="W12" i="13"/>
  <c r="Q16" i="13"/>
  <c r="R17" i="13"/>
  <c r="I16" i="14"/>
  <c r="J17" i="14"/>
  <c r="I17" i="14" s="1"/>
  <c r="F13" i="13"/>
  <c r="G12" i="13"/>
  <c r="G20" i="14"/>
  <c r="F21" i="14"/>
  <c r="F22" i="14" s="1"/>
  <c r="F23" i="14" s="1"/>
  <c r="F24" i="14" s="1"/>
  <c r="F25" i="14" s="1"/>
  <c r="F29" i="13"/>
  <c r="G28" i="13"/>
  <c r="F5" i="14"/>
  <c r="F6" i="14" s="1"/>
  <c r="F7" i="14" s="1"/>
  <c r="F8" i="14" s="1"/>
  <c r="F9" i="14" s="1"/>
  <c r="G4" i="14"/>
  <c r="V21" i="13"/>
  <c r="W20" i="13"/>
  <c r="W4" i="13"/>
  <c r="V5" i="13"/>
  <c r="Q24" i="13"/>
  <c r="R25" i="13"/>
  <c r="J25" i="14"/>
  <c r="I25" i="14" s="1"/>
  <c r="I24" i="14"/>
  <c r="B25" i="14"/>
  <c r="A25" i="14" s="1"/>
  <c r="A24" i="14"/>
  <c r="J9" i="14"/>
  <c r="I9" i="14" s="1"/>
  <c r="I8" i="14"/>
  <c r="AE20" i="14"/>
  <c r="AD21" i="14"/>
  <c r="AD22" i="14" s="1"/>
  <c r="AD23" i="14" s="1"/>
  <c r="AD24" i="14" s="1"/>
  <c r="AD25" i="14" s="1"/>
  <c r="B9" i="14"/>
  <c r="A9" i="14" s="1"/>
  <c r="A8" i="14"/>
  <c r="G13" i="14"/>
  <c r="G14" i="14" s="1"/>
  <c r="G15" i="14" s="1"/>
  <c r="G16" i="14" s="1"/>
  <c r="G17" i="14" s="1"/>
  <c r="H12" i="14"/>
  <c r="H13" i="14" s="1"/>
  <c r="H14" i="14" s="1"/>
  <c r="H15" i="14" s="1"/>
  <c r="H16" i="14" s="1"/>
  <c r="H17" i="14" s="1"/>
  <c r="N29" i="13"/>
  <c r="O28" i="13"/>
  <c r="O12" i="14"/>
  <c r="N13" i="14"/>
  <c r="N14" i="14" s="1"/>
  <c r="N15" i="14" s="1"/>
  <c r="N16" i="14" s="1"/>
  <c r="N17" i="14" s="1"/>
  <c r="G4" i="13"/>
  <c r="F5" i="13"/>
  <c r="I32" i="13"/>
  <c r="J33" i="13"/>
  <c r="A24" i="13"/>
  <c r="B25" i="13"/>
  <c r="O5" i="11"/>
  <c r="G133" i="11"/>
  <c r="O133" i="11"/>
  <c r="G5" i="11"/>
  <c r="W133" i="11"/>
  <c r="S133" i="11"/>
  <c r="C133" i="11"/>
  <c r="K5" i="11"/>
  <c r="S5" i="11"/>
  <c r="C5" i="11"/>
  <c r="G137" i="11"/>
  <c r="G9" i="11"/>
  <c r="O137" i="11"/>
  <c r="W9" i="11"/>
  <c r="O9" i="11"/>
  <c r="W137" i="11"/>
  <c r="C137" i="11"/>
  <c r="S137" i="11"/>
  <c r="W141" i="11"/>
  <c r="O13" i="11"/>
  <c r="W13" i="11"/>
  <c r="O141" i="11"/>
  <c r="G13" i="11"/>
  <c r="G141" i="11"/>
  <c r="S141" i="11"/>
  <c r="K141" i="11"/>
  <c r="C141" i="11"/>
  <c r="K13" i="11"/>
  <c r="S13" i="11"/>
  <c r="C13" i="11"/>
  <c r="S145" i="11"/>
  <c r="K145" i="11"/>
  <c r="C145" i="11"/>
  <c r="K17" i="11"/>
  <c r="S17" i="11"/>
  <c r="C17" i="11"/>
  <c r="R150" i="11"/>
  <c r="S149" i="11"/>
  <c r="J150" i="11"/>
  <c r="V150" i="11"/>
  <c r="W149" i="11"/>
  <c r="N22" i="11"/>
  <c r="O21" i="11"/>
  <c r="V22" i="11"/>
  <c r="B150" i="11"/>
  <c r="C149" i="11"/>
  <c r="J22" i="11"/>
  <c r="K21" i="11"/>
  <c r="R22" i="11"/>
  <c r="S21" i="11"/>
  <c r="B22" i="11"/>
  <c r="C21" i="11"/>
  <c r="O149" i="11"/>
  <c r="N150" i="11"/>
  <c r="F22" i="11"/>
  <c r="F150" i="11"/>
  <c r="G149" i="11"/>
  <c r="W145" i="11"/>
  <c r="O17" i="11"/>
  <c r="W17" i="11"/>
  <c r="O145" i="11"/>
  <c r="G145" i="11"/>
  <c r="Q155" i="11"/>
  <c r="T157" i="11" s="1"/>
  <c r="T151" i="11"/>
  <c r="R151" i="11"/>
  <c r="S154" i="11" s="1"/>
  <c r="I155" i="11"/>
  <c r="L157" i="11" s="1"/>
  <c r="L151" i="11"/>
  <c r="J151" i="11"/>
  <c r="U155" i="11"/>
  <c r="X157" i="11" s="1"/>
  <c r="V151" i="11"/>
  <c r="W154" i="11" s="1"/>
  <c r="X151" i="11"/>
  <c r="M27" i="11"/>
  <c r="P29" i="11" s="1"/>
  <c r="N23" i="11"/>
  <c r="O26" i="11" s="1"/>
  <c r="P23" i="11"/>
  <c r="U27" i="11"/>
  <c r="X29" i="11" s="1"/>
  <c r="V23" i="11"/>
  <c r="W26" i="11" s="1"/>
  <c r="X23" i="11"/>
  <c r="A155" i="11"/>
  <c r="D157" i="11" s="1"/>
  <c r="D151" i="11"/>
  <c r="B151" i="11"/>
  <c r="C154" i="11" s="1"/>
  <c r="I27" i="11"/>
  <c r="L29" i="11" s="1"/>
  <c r="L23" i="11"/>
  <c r="J23" i="11"/>
  <c r="K26" i="11" s="1"/>
  <c r="Q27" i="11"/>
  <c r="T29" i="11" s="1"/>
  <c r="T23" i="11"/>
  <c r="R23" i="11"/>
  <c r="A27" i="11"/>
  <c r="D29" i="11" s="1"/>
  <c r="D23" i="11"/>
  <c r="B23" i="11"/>
  <c r="C26" i="11" s="1"/>
  <c r="M155" i="11"/>
  <c r="P157" i="11" s="1"/>
  <c r="N151" i="11"/>
  <c r="O154" i="11" s="1"/>
  <c r="P151" i="11"/>
  <c r="E27" i="11"/>
  <c r="H29" i="11" s="1"/>
  <c r="F23" i="11"/>
  <c r="G26" i="11" s="1"/>
  <c r="H23" i="11"/>
  <c r="E155" i="11"/>
  <c r="H157" i="11" s="1"/>
  <c r="F151" i="11"/>
  <c r="G154" i="11" s="1"/>
  <c r="H151" i="11"/>
  <c r="R7" i="8"/>
  <c r="K17" i="7"/>
  <c r="AQ13" i="7"/>
  <c r="AA13" i="7"/>
  <c r="K13" i="7"/>
  <c r="O17" i="7"/>
  <c r="AM13" i="7"/>
  <c r="S13" i="7"/>
  <c r="AU9" i="7"/>
  <c r="AE9" i="7"/>
  <c r="O9" i="7"/>
  <c r="AU5" i="7"/>
  <c r="AE5" i="7"/>
  <c r="O5" i="7"/>
  <c r="G13" i="7"/>
  <c r="W9" i="7"/>
  <c r="AM5" i="7"/>
  <c r="G5" i="7"/>
  <c r="AI13" i="7"/>
  <c r="O13" i="7"/>
  <c r="AQ9" i="7"/>
  <c r="AA9" i="7"/>
  <c r="K9" i="7"/>
  <c r="AQ5" i="7"/>
  <c r="AA5" i="7"/>
  <c r="K5" i="7"/>
  <c r="AE13" i="7"/>
  <c r="AM9" i="7"/>
  <c r="G9" i="7"/>
  <c r="S5" i="7"/>
  <c r="AU13" i="7"/>
  <c r="C5" i="7"/>
  <c r="W13" i="7"/>
  <c r="C13" i="7"/>
  <c r="N3" i="8"/>
  <c r="R6" i="8"/>
  <c r="R25" i="8"/>
  <c r="R9" i="8"/>
  <c r="R28" i="8"/>
  <c r="R12" i="8"/>
  <c r="D15" i="7"/>
  <c r="B15" i="7"/>
  <c r="C17" i="7" s="1"/>
  <c r="A19" i="7"/>
  <c r="D17" i="7"/>
  <c r="A7" i="9"/>
  <c r="E6" i="9"/>
  <c r="H6" i="9"/>
  <c r="H4" i="9"/>
  <c r="H5" i="9"/>
  <c r="H2" i="9"/>
  <c r="G3" i="9"/>
  <c r="G4" i="9"/>
  <c r="G5" i="9"/>
  <c r="G6" i="9"/>
  <c r="R29" i="8"/>
  <c r="R13" i="8"/>
  <c r="R32" i="8"/>
  <c r="R16" i="8"/>
  <c r="R26" i="8"/>
  <c r="G2" i="9"/>
  <c r="R37" i="8"/>
  <c r="R21" i="8"/>
  <c r="R5" i="8"/>
  <c r="R24" i="8"/>
  <c r="R8" i="8"/>
  <c r="R33" i="8"/>
  <c r="R17" i="8"/>
  <c r="R36" i="8"/>
  <c r="R20" i="8"/>
  <c r="R4" i="8"/>
  <c r="D4" i="9"/>
  <c r="D5" i="9"/>
  <c r="D6" i="9"/>
  <c r="D2" i="9"/>
  <c r="C3" i="9"/>
  <c r="C4" i="9"/>
  <c r="C5" i="9"/>
  <c r="C6" i="9"/>
  <c r="C2" i="9"/>
  <c r="N2" i="8"/>
  <c r="C9" i="7" s="1"/>
  <c r="N7" i="8"/>
  <c r="N5" i="8"/>
  <c r="N4" i="8"/>
  <c r="N8" i="8"/>
  <c r="K137" i="11" s="1"/>
  <c r="N6" i="8"/>
  <c r="L2" i="8"/>
  <c r="S10" i="7" s="1"/>
  <c r="L37" i="8"/>
  <c r="L22" i="8"/>
  <c r="L13" i="8"/>
  <c r="L18" i="8"/>
  <c r="L35" i="8"/>
  <c r="L31" i="8"/>
  <c r="L23" i="8"/>
  <c r="L34" i="8"/>
  <c r="L9" i="8"/>
  <c r="L6" i="8"/>
  <c r="L14" i="8"/>
  <c r="L30" i="8"/>
  <c r="L29" i="8"/>
  <c r="L32" i="8"/>
  <c r="L12" i="8"/>
  <c r="L4" i="8"/>
  <c r="L3" i="8"/>
  <c r="L15" i="8"/>
  <c r="L7" i="8"/>
  <c r="L33" i="8"/>
  <c r="L24" i="8"/>
  <c r="L27" i="8"/>
  <c r="L28" i="8"/>
  <c r="L16" i="8"/>
  <c r="L21" i="8"/>
  <c r="L8" i="8"/>
  <c r="L5" i="8"/>
  <c r="L17" i="8"/>
  <c r="L10" i="8"/>
  <c r="L26" i="8"/>
  <c r="L20" i="8"/>
  <c r="L25" i="8"/>
  <c r="L19" i="8"/>
  <c r="L36" i="8"/>
  <c r="L11" i="8"/>
  <c r="K142" i="11" s="1"/>
  <c r="AT14" i="7"/>
  <c r="AV15" i="7"/>
  <c r="AS19" i="7"/>
  <c r="AV17" i="7"/>
  <c r="AT15" i="7"/>
  <c r="AU18" i="7" s="1"/>
  <c r="AR15" i="7"/>
  <c r="AP15" i="7"/>
  <c r="AQ18" i="7" s="1"/>
  <c r="AR17" i="7"/>
  <c r="AO19" i="7"/>
  <c r="AP14" i="7"/>
  <c r="AL14" i="7"/>
  <c r="AN15" i="7"/>
  <c r="AN17" i="7"/>
  <c r="AL15" i="7"/>
  <c r="AM18" i="7" s="1"/>
  <c r="AK19" i="7"/>
  <c r="AJ15" i="7"/>
  <c r="AJ17" i="7"/>
  <c r="AH15" i="7"/>
  <c r="AG19" i="7"/>
  <c r="AH14" i="7"/>
  <c r="Z14" i="7"/>
  <c r="AF15" i="7"/>
  <c r="AF17" i="7"/>
  <c r="AD15" i="7"/>
  <c r="AE18" i="7" s="1"/>
  <c r="AC19" i="7"/>
  <c r="AB15" i="7"/>
  <c r="AB17" i="7"/>
  <c r="Y19" i="7"/>
  <c r="Z15" i="7"/>
  <c r="AA18" i="7" s="1"/>
  <c r="AD14" i="7"/>
  <c r="X15" i="7"/>
  <c r="X17" i="7"/>
  <c r="V15" i="7"/>
  <c r="W18" i="7" s="1"/>
  <c r="U19" i="7"/>
  <c r="V14" i="7"/>
  <c r="R14" i="7"/>
  <c r="T15" i="7"/>
  <c r="Q19" i="7"/>
  <c r="T17" i="7"/>
  <c r="R15" i="7"/>
  <c r="S18" i="7" s="1"/>
  <c r="N18" i="7"/>
  <c r="P19" i="7"/>
  <c r="P21" i="7"/>
  <c r="N19" i="7"/>
  <c r="O22" i="7" s="1"/>
  <c r="M23" i="7"/>
  <c r="L19" i="7"/>
  <c r="L21" i="7"/>
  <c r="J19" i="7"/>
  <c r="K22" i="7" s="1"/>
  <c r="I23" i="7"/>
  <c r="J18" i="7"/>
  <c r="H19" i="7"/>
  <c r="H21" i="7"/>
  <c r="F19" i="7"/>
  <c r="E23" i="7"/>
  <c r="F18" i="7"/>
  <c r="AA4" i="3"/>
  <c r="AI9" i="7" l="1"/>
  <c r="K149" i="11"/>
  <c r="AI18" i="7"/>
  <c r="K154" i="11"/>
  <c r="K138" i="11"/>
  <c r="K150" i="11"/>
  <c r="AI14" i="7"/>
  <c r="W6" i="11"/>
  <c r="AI6" i="7"/>
  <c r="K133" i="11"/>
  <c r="AI10" i="7"/>
  <c r="AI5" i="7"/>
  <c r="K134" i="11"/>
  <c r="W5" i="11"/>
  <c r="G21" i="11"/>
  <c r="W5" i="7"/>
  <c r="G22" i="11"/>
  <c r="W6" i="7"/>
  <c r="G22" i="7"/>
  <c r="G17" i="7"/>
  <c r="G18" i="7"/>
  <c r="G17" i="11"/>
  <c r="G18" i="11"/>
  <c r="S26" i="11"/>
  <c r="W22" i="11"/>
  <c r="W21" i="11"/>
  <c r="C10" i="11"/>
  <c r="C9" i="11"/>
  <c r="D3" i="9"/>
  <c r="H3" i="9"/>
  <c r="C10" i="7"/>
  <c r="C18" i="7"/>
  <c r="S9" i="7"/>
  <c r="N30" i="13"/>
  <c r="V30" i="13"/>
  <c r="F22" i="13"/>
  <c r="S17" i="13"/>
  <c r="M7" i="13"/>
  <c r="T16" i="13"/>
  <c r="L32" i="13"/>
  <c r="K17" i="13"/>
  <c r="I33" i="13"/>
  <c r="Q25" i="13"/>
  <c r="A9" i="13"/>
  <c r="Q9" i="13"/>
  <c r="M31" i="13"/>
  <c r="K33" i="13"/>
  <c r="S25" i="13"/>
  <c r="E15" i="13"/>
  <c r="A25" i="13"/>
  <c r="F6" i="13"/>
  <c r="V6" i="13"/>
  <c r="I9" i="13"/>
  <c r="N6" i="13"/>
  <c r="I17" i="13"/>
  <c r="E7" i="13"/>
  <c r="L8" i="13"/>
  <c r="U7" i="13"/>
  <c r="C9" i="13"/>
  <c r="S9" i="13"/>
  <c r="E31" i="13"/>
  <c r="V14" i="13"/>
  <c r="C25" i="13"/>
  <c r="U31" i="13"/>
  <c r="D16" i="13"/>
  <c r="K25" i="13"/>
  <c r="D24" i="13"/>
  <c r="D8" i="13"/>
  <c r="K9" i="13"/>
  <c r="M15" i="13"/>
  <c r="U15" i="13"/>
  <c r="Q17" i="13"/>
  <c r="A17" i="13"/>
  <c r="T32" i="13"/>
  <c r="V22" i="13"/>
  <c r="F30" i="13"/>
  <c r="F14" i="13"/>
  <c r="A33" i="13"/>
  <c r="I25" i="13"/>
  <c r="Q33" i="13"/>
  <c r="N14" i="13"/>
  <c r="N22" i="13"/>
  <c r="D32" i="13"/>
  <c r="E23" i="13"/>
  <c r="T8" i="13"/>
  <c r="C33" i="13"/>
  <c r="S33" i="13"/>
  <c r="T24" i="13"/>
  <c r="C17" i="13"/>
  <c r="L16" i="13"/>
  <c r="L24" i="13"/>
  <c r="U23" i="13"/>
  <c r="M23" i="13"/>
  <c r="P28" i="13"/>
  <c r="O29" i="13"/>
  <c r="W5" i="13"/>
  <c r="X4" i="13"/>
  <c r="G21" i="14"/>
  <c r="G22" i="14" s="1"/>
  <c r="G23" i="14" s="1"/>
  <c r="G24" i="14" s="1"/>
  <c r="G25" i="14" s="1"/>
  <c r="H20" i="14"/>
  <c r="H21" i="14" s="1"/>
  <c r="H22" i="14" s="1"/>
  <c r="H23" i="14" s="1"/>
  <c r="H24" i="14" s="1"/>
  <c r="H25" i="14" s="1"/>
  <c r="O5" i="13"/>
  <c r="P4" i="13"/>
  <c r="W21" i="13"/>
  <c r="X20" i="13"/>
  <c r="H28" i="13"/>
  <c r="G29" i="13"/>
  <c r="H12" i="13"/>
  <c r="G13" i="13"/>
  <c r="P12" i="13"/>
  <c r="O13" i="13"/>
  <c r="P4" i="14"/>
  <c r="P5" i="14" s="1"/>
  <c r="P6" i="14" s="1"/>
  <c r="P7" i="14" s="1"/>
  <c r="P8" i="14" s="1"/>
  <c r="P9" i="14" s="1"/>
  <c r="O5" i="14"/>
  <c r="O6" i="14" s="1"/>
  <c r="O7" i="14" s="1"/>
  <c r="O8" i="14" s="1"/>
  <c r="O9" i="14" s="1"/>
  <c r="O21" i="13"/>
  <c r="P20" i="13"/>
  <c r="H4" i="14"/>
  <c r="H5" i="14" s="1"/>
  <c r="H6" i="14" s="1"/>
  <c r="H7" i="14" s="1"/>
  <c r="H8" i="14" s="1"/>
  <c r="H9" i="14" s="1"/>
  <c r="G5" i="14"/>
  <c r="G6" i="14" s="1"/>
  <c r="G7" i="14" s="1"/>
  <c r="G8" i="14" s="1"/>
  <c r="G9" i="14" s="1"/>
  <c r="X12" i="13"/>
  <c r="W13" i="13"/>
  <c r="X28" i="13"/>
  <c r="W29" i="13"/>
  <c r="H20" i="13"/>
  <c r="G21" i="13"/>
  <c r="G5" i="13"/>
  <c r="H4" i="13"/>
  <c r="O13" i="14"/>
  <c r="O14" i="14" s="1"/>
  <c r="O15" i="14" s="1"/>
  <c r="O16" i="14" s="1"/>
  <c r="O17" i="14" s="1"/>
  <c r="P12" i="14"/>
  <c r="P13" i="14" s="1"/>
  <c r="P14" i="14" s="1"/>
  <c r="P15" i="14" s="1"/>
  <c r="P16" i="14" s="1"/>
  <c r="P17" i="14" s="1"/>
  <c r="AE21" i="14"/>
  <c r="AE22" i="14" s="1"/>
  <c r="AE23" i="14" s="1"/>
  <c r="AE24" i="14" s="1"/>
  <c r="AE25" i="14" s="1"/>
  <c r="AF20" i="14"/>
  <c r="AF21" i="14" s="1"/>
  <c r="AF22" i="14" s="1"/>
  <c r="AF23" i="14" s="1"/>
  <c r="AF24" i="14" s="1"/>
  <c r="AF25" i="14" s="1"/>
  <c r="W21" i="14"/>
  <c r="W22" i="14" s="1"/>
  <c r="W23" i="14" s="1"/>
  <c r="W24" i="14" s="1"/>
  <c r="W25" i="14" s="1"/>
  <c r="X20" i="14"/>
  <c r="X21" i="14" s="1"/>
  <c r="X22" i="14" s="1"/>
  <c r="X23" i="14" s="1"/>
  <c r="X24" i="14" s="1"/>
  <c r="X25" i="14" s="1"/>
  <c r="O21" i="14"/>
  <c r="O22" i="14" s="1"/>
  <c r="O23" i="14" s="1"/>
  <c r="O24" i="14" s="1"/>
  <c r="O25" i="14" s="1"/>
  <c r="P20" i="14"/>
  <c r="P21" i="14" s="1"/>
  <c r="P22" i="14" s="1"/>
  <c r="P23" i="14" s="1"/>
  <c r="P24" i="14" s="1"/>
  <c r="P25" i="14" s="1"/>
  <c r="W13" i="14"/>
  <c r="W14" i="14" s="1"/>
  <c r="W15" i="14" s="1"/>
  <c r="W16" i="14" s="1"/>
  <c r="W17" i="14" s="1"/>
  <c r="X12" i="14"/>
  <c r="X13" i="14" s="1"/>
  <c r="X14" i="14" s="1"/>
  <c r="X15" i="14" s="1"/>
  <c r="X16" i="14" s="1"/>
  <c r="X17" i="14" s="1"/>
  <c r="S17" i="7"/>
  <c r="E159" i="11"/>
  <c r="H161" i="11" s="1"/>
  <c r="F155" i="11"/>
  <c r="G158" i="11" s="1"/>
  <c r="H155" i="11"/>
  <c r="I31" i="11"/>
  <c r="L33" i="11" s="1"/>
  <c r="L27" i="11"/>
  <c r="J27" i="11"/>
  <c r="K30" i="11" s="1"/>
  <c r="B26" i="11"/>
  <c r="C25" i="11"/>
  <c r="R26" i="11"/>
  <c r="S25" i="11"/>
  <c r="J26" i="11"/>
  <c r="K25" i="11"/>
  <c r="B154" i="11"/>
  <c r="C153" i="11"/>
  <c r="J154" i="11"/>
  <c r="K153" i="11"/>
  <c r="R154" i="11"/>
  <c r="S153" i="11"/>
  <c r="S9" i="11"/>
  <c r="E31" i="11"/>
  <c r="H33" i="11" s="1"/>
  <c r="F27" i="11"/>
  <c r="G30" i="11" s="1"/>
  <c r="H27" i="11"/>
  <c r="M159" i="11"/>
  <c r="P161" i="11" s="1"/>
  <c r="N155" i="11"/>
  <c r="O158" i="11" s="1"/>
  <c r="P155" i="11"/>
  <c r="A31" i="11"/>
  <c r="D33" i="11" s="1"/>
  <c r="D27" i="11"/>
  <c r="B27" i="11"/>
  <c r="C30" i="11" s="1"/>
  <c r="Q31" i="11"/>
  <c r="T33" i="11" s="1"/>
  <c r="T27" i="11"/>
  <c r="R27" i="11"/>
  <c r="S30" i="11" s="1"/>
  <c r="A159" i="11"/>
  <c r="D161" i="11" s="1"/>
  <c r="D155" i="11"/>
  <c r="B155" i="11"/>
  <c r="C158" i="11" s="1"/>
  <c r="U31" i="11"/>
  <c r="X33" i="11" s="1"/>
  <c r="V27" i="11"/>
  <c r="W30" i="11" s="1"/>
  <c r="X27" i="11"/>
  <c r="M31" i="11"/>
  <c r="P33" i="11" s="1"/>
  <c r="N27" i="11"/>
  <c r="O30" i="11" s="1"/>
  <c r="P27" i="11"/>
  <c r="U159" i="11"/>
  <c r="X161" i="11" s="1"/>
  <c r="V155" i="11"/>
  <c r="W158" i="11" s="1"/>
  <c r="X155" i="11"/>
  <c r="I159" i="11"/>
  <c r="L161" i="11" s="1"/>
  <c r="L155" i="11"/>
  <c r="J155" i="11"/>
  <c r="K158" i="11" s="1"/>
  <c r="Q159" i="11"/>
  <c r="T161" i="11" s="1"/>
  <c r="T155" i="11"/>
  <c r="R155" i="11"/>
  <c r="S158" i="11" s="1"/>
  <c r="F154" i="11"/>
  <c r="G153" i="11"/>
  <c r="F26" i="11"/>
  <c r="G25" i="11"/>
  <c r="N154" i="11"/>
  <c r="O153" i="11"/>
  <c r="V26" i="11"/>
  <c r="W25" i="11"/>
  <c r="N26" i="11"/>
  <c r="O25" i="11"/>
  <c r="V154" i="11"/>
  <c r="W153" i="11"/>
  <c r="G21" i="7"/>
  <c r="AE17" i="7"/>
  <c r="W17" i="7"/>
  <c r="K21" i="7"/>
  <c r="G7" i="9"/>
  <c r="H7" i="9"/>
  <c r="AA17" i="7"/>
  <c r="AU17" i="7"/>
  <c r="AQ17" i="7"/>
  <c r="O21" i="7"/>
  <c r="AI17" i="7"/>
  <c r="AM17" i="7"/>
  <c r="B18" i="7"/>
  <c r="A8" i="9"/>
  <c r="E7" i="9"/>
  <c r="D7" i="9"/>
  <c r="C7" i="9"/>
  <c r="D19" i="7"/>
  <c r="B19" i="7"/>
  <c r="C22" i="7" s="1"/>
  <c r="D21" i="7"/>
  <c r="A23" i="7"/>
  <c r="AT18" i="7"/>
  <c r="AV19" i="7"/>
  <c r="AS23" i="7"/>
  <c r="AV21" i="7"/>
  <c r="AT19" i="7"/>
  <c r="AU22" i="7" s="1"/>
  <c r="AR19" i="7"/>
  <c r="AP19" i="7"/>
  <c r="AQ22" i="7" s="1"/>
  <c r="AO23" i="7"/>
  <c r="AR21" i="7"/>
  <c r="AP18" i="7"/>
  <c r="AN19" i="7"/>
  <c r="AN21" i="7"/>
  <c r="AL19" i="7"/>
  <c r="AM22" i="7" s="1"/>
  <c r="AK23" i="7"/>
  <c r="AL18" i="7"/>
  <c r="AJ19" i="7"/>
  <c r="AJ21" i="7"/>
  <c r="AH19" i="7"/>
  <c r="AI22" i="7" s="1"/>
  <c r="AG23" i="7"/>
  <c r="AH18" i="7"/>
  <c r="Z18" i="7"/>
  <c r="AF19" i="7"/>
  <c r="AD19" i="7"/>
  <c r="AE22" i="7" s="1"/>
  <c r="AC23" i="7"/>
  <c r="AF21" i="7"/>
  <c r="AB19" i="7"/>
  <c r="Y23" i="7"/>
  <c r="AB21" i="7"/>
  <c r="Z19" i="7"/>
  <c r="AA22" i="7" s="1"/>
  <c r="AD18" i="7"/>
  <c r="X19" i="7"/>
  <c r="X21" i="7"/>
  <c r="V19" i="7"/>
  <c r="W22" i="7" s="1"/>
  <c r="U23" i="7"/>
  <c r="V18" i="7"/>
  <c r="T19" i="7"/>
  <c r="Q23" i="7"/>
  <c r="T21" i="7"/>
  <c r="R19" i="7"/>
  <c r="S22" i="7" s="1"/>
  <c r="R18" i="7"/>
  <c r="N22" i="7"/>
  <c r="P23" i="7"/>
  <c r="P25" i="7"/>
  <c r="N23" i="7"/>
  <c r="O26" i="7" s="1"/>
  <c r="M27" i="7"/>
  <c r="L23" i="7"/>
  <c r="L25" i="7"/>
  <c r="J23" i="7"/>
  <c r="K26" i="7" s="1"/>
  <c r="I27" i="7"/>
  <c r="J22" i="7"/>
  <c r="F22" i="7"/>
  <c r="H23" i="7"/>
  <c r="H25" i="7"/>
  <c r="F23" i="7"/>
  <c r="G26" i="7" s="1"/>
  <c r="E27" i="7"/>
  <c r="AA5" i="3"/>
  <c r="G22" i="13" l="1"/>
  <c r="O14" i="13"/>
  <c r="G30" i="13"/>
  <c r="X5" i="13"/>
  <c r="U16" i="13"/>
  <c r="M32" i="13"/>
  <c r="T17" i="13"/>
  <c r="V31" i="13"/>
  <c r="H21" i="13"/>
  <c r="P13" i="13"/>
  <c r="M24" i="13"/>
  <c r="V23" i="13"/>
  <c r="H5" i="13"/>
  <c r="W30" i="13"/>
  <c r="G14" i="13"/>
  <c r="X21" i="13"/>
  <c r="O30" i="13"/>
  <c r="M16" i="13"/>
  <c r="D9" i="13"/>
  <c r="U32" i="13"/>
  <c r="E32" i="13"/>
  <c r="L9" i="13"/>
  <c r="N7" i="13"/>
  <c r="F7" i="13"/>
  <c r="E16" i="13"/>
  <c r="L33" i="13"/>
  <c r="M8" i="13"/>
  <c r="F23" i="13"/>
  <c r="N31" i="13"/>
  <c r="W14" i="13"/>
  <c r="P21" i="13"/>
  <c r="P5" i="13"/>
  <c r="D25" i="13"/>
  <c r="D17" i="13"/>
  <c r="U8" i="13"/>
  <c r="E8" i="13"/>
  <c r="X13" i="13"/>
  <c r="O22" i="13"/>
  <c r="H29" i="13"/>
  <c r="O6" i="13"/>
  <c r="W6" i="13"/>
  <c r="L25" i="13"/>
  <c r="T9" i="13"/>
  <c r="D33" i="13"/>
  <c r="N15" i="13"/>
  <c r="F15" i="13"/>
  <c r="G6" i="13"/>
  <c r="X29" i="13"/>
  <c r="H13" i="13"/>
  <c r="W22" i="13"/>
  <c r="P29" i="13"/>
  <c r="U24" i="13"/>
  <c r="L17" i="13"/>
  <c r="T25" i="13"/>
  <c r="E24" i="13"/>
  <c r="N23" i="13"/>
  <c r="F31" i="13"/>
  <c r="T33" i="13"/>
  <c r="V15" i="13"/>
  <c r="V7" i="13"/>
  <c r="V158" i="11"/>
  <c r="W157" i="11"/>
  <c r="N30" i="11"/>
  <c r="O29" i="11"/>
  <c r="V30" i="11"/>
  <c r="W29" i="11"/>
  <c r="N158" i="11"/>
  <c r="O157" i="11"/>
  <c r="F30" i="11"/>
  <c r="G29" i="11"/>
  <c r="J30" i="11"/>
  <c r="K29" i="11"/>
  <c r="Q163" i="11"/>
  <c r="T165" i="11" s="1"/>
  <c r="T159" i="11"/>
  <c r="R159" i="11"/>
  <c r="S162" i="11" s="1"/>
  <c r="I163" i="11"/>
  <c r="L165" i="11" s="1"/>
  <c r="L159" i="11"/>
  <c r="J159" i="11"/>
  <c r="K162" i="11" s="1"/>
  <c r="V159" i="11"/>
  <c r="W162" i="11" s="1"/>
  <c r="U163" i="11"/>
  <c r="X165" i="11" s="1"/>
  <c r="X159" i="11"/>
  <c r="M35" i="11"/>
  <c r="P37" i="11" s="1"/>
  <c r="N31" i="11"/>
  <c r="O34" i="11" s="1"/>
  <c r="P31" i="11"/>
  <c r="U35" i="11"/>
  <c r="X37" i="11" s="1"/>
  <c r="V31" i="11"/>
  <c r="W34" i="11" s="1"/>
  <c r="X31" i="11"/>
  <c r="A163" i="11"/>
  <c r="D165" i="11" s="1"/>
  <c r="D159" i="11"/>
  <c r="B159" i="11"/>
  <c r="C162" i="11" s="1"/>
  <c r="Q35" i="11"/>
  <c r="T37" i="11" s="1"/>
  <c r="T31" i="11"/>
  <c r="R31" i="11"/>
  <c r="S34" i="11" s="1"/>
  <c r="A35" i="11"/>
  <c r="D37" i="11" s="1"/>
  <c r="D31" i="11"/>
  <c r="B31" i="11"/>
  <c r="C34" i="11" s="1"/>
  <c r="M163" i="11"/>
  <c r="P165" i="11" s="1"/>
  <c r="N159" i="11"/>
  <c r="O162" i="11" s="1"/>
  <c r="P159" i="11"/>
  <c r="E35" i="11"/>
  <c r="H37" i="11" s="1"/>
  <c r="F31" i="11"/>
  <c r="G34" i="11" s="1"/>
  <c r="H31" i="11"/>
  <c r="R158" i="11"/>
  <c r="S157" i="11"/>
  <c r="J158" i="11"/>
  <c r="K157" i="11"/>
  <c r="B158" i="11"/>
  <c r="C157" i="11"/>
  <c r="R30" i="11"/>
  <c r="S29" i="11"/>
  <c r="B30" i="11"/>
  <c r="C29" i="11"/>
  <c r="F158" i="11"/>
  <c r="G157" i="11"/>
  <c r="I35" i="11"/>
  <c r="L37" i="11" s="1"/>
  <c r="L31" i="11"/>
  <c r="J31" i="11"/>
  <c r="K34" i="11" s="1"/>
  <c r="E163" i="11"/>
  <c r="H165" i="11" s="1"/>
  <c r="F159" i="11"/>
  <c r="G162" i="11" s="1"/>
  <c r="H159" i="11"/>
  <c r="O25" i="7"/>
  <c r="G25" i="7"/>
  <c r="AI21" i="7"/>
  <c r="C21" i="7"/>
  <c r="W21" i="7"/>
  <c r="AA21" i="7"/>
  <c r="AM21" i="7"/>
  <c r="AU21" i="7"/>
  <c r="K25" i="7"/>
  <c r="S21" i="7"/>
  <c r="AE21" i="7"/>
  <c r="AQ21" i="7"/>
  <c r="A9" i="9"/>
  <c r="E8" i="9"/>
  <c r="D8" i="9"/>
  <c r="C8" i="9"/>
  <c r="H8" i="9"/>
  <c r="G8" i="9"/>
  <c r="D23" i="7"/>
  <c r="B23" i="7"/>
  <c r="C26" i="7" s="1"/>
  <c r="A27" i="7"/>
  <c r="D25" i="7"/>
  <c r="B22" i="7"/>
  <c r="AT22" i="7"/>
  <c r="AV23" i="7"/>
  <c r="AS27" i="7"/>
  <c r="AV25" i="7"/>
  <c r="AT23" i="7"/>
  <c r="AU26" i="7" s="1"/>
  <c r="AR23" i="7"/>
  <c r="AP23" i="7"/>
  <c r="AQ26" i="7" s="1"/>
  <c r="AR25" i="7"/>
  <c r="AO27" i="7"/>
  <c r="AP22" i="7"/>
  <c r="AN23" i="7"/>
  <c r="AN25" i="7"/>
  <c r="AL23" i="7"/>
  <c r="AM26" i="7" s="1"/>
  <c r="AK27" i="7"/>
  <c r="AL22" i="7"/>
  <c r="AH22" i="7"/>
  <c r="AJ23" i="7"/>
  <c r="AJ25" i="7"/>
  <c r="AH23" i="7"/>
  <c r="AI26" i="7" s="1"/>
  <c r="AG27" i="7"/>
  <c r="Z22" i="7"/>
  <c r="AF23" i="7"/>
  <c r="AD23" i="7"/>
  <c r="AE26" i="7" s="1"/>
  <c r="AC27" i="7"/>
  <c r="AF25" i="7"/>
  <c r="AB23" i="7"/>
  <c r="AB25" i="7"/>
  <c r="Y27" i="7"/>
  <c r="Z23" i="7"/>
  <c r="AA26" i="7" s="1"/>
  <c r="AD22" i="7"/>
  <c r="X23" i="7"/>
  <c r="X25" i="7"/>
  <c r="V23" i="7"/>
  <c r="W26" i="7" s="1"/>
  <c r="U27" i="7"/>
  <c r="V22" i="7"/>
  <c r="R22" i="7"/>
  <c r="T23" i="7"/>
  <c r="Q27" i="7"/>
  <c r="T25" i="7"/>
  <c r="R23" i="7"/>
  <c r="S26" i="7" s="1"/>
  <c r="P27" i="7"/>
  <c r="P29" i="7"/>
  <c r="N27" i="7"/>
  <c r="O30" i="7" s="1"/>
  <c r="M31" i="7"/>
  <c r="N26" i="7"/>
  <c r="L27" i="7"/>
  <c r="L29" i="7"/>
  <c r="J27" i="7"/>
  <c r="K30" i="7" s="1"/>
  <c r="I31" i="7"/>
  <c r="J26" i="7"/>
  <c r="H27" i="7"/>
  <c r="H29" i="7"/>
  <c r="F27" i="7"/>
  <c r="G30" i="7" s="1"/>
  <c r="E31" i="7"/>
  <c r="F26" i="7"/>
  <c r="AA6" i="3"/>
  <c r="H14" i="13" l="1"/>
  <c r="N16" i="13"/>
  <c r="O23" i="13"/>
  <c r="V8" i="13"/>
  <c r="N24" i="13"/>
  <c r="E9" i="13"/>
  <c r="P22" i="13"/>
  <c r="N32" i="13"/>
  <c r="U33" i="13"/>
  <c r="X6" i="13"/>
  <c r="O15" i="13"/>
  <c r="U25" i="13"/>
  <c r="W23" i="13"/>
  <c r="X30" i="13"/>
  <c r="F16" i="13"/>
  <c r="W7" i="13"/>
  <c r="H30" i="13"/>
  <c r="X14" i="13"/>
  <c r="E17" i="13"/>
  <c r="N8" i="13"/>
  <c r="M17" i="13"/>
  <c r="X22" i="13"/>
  <c r="W31" i="13"/>
  <c r="V24" i="13"/>
  <c r="P14" i="13"/>
  <c r="V32" i="13"/>
  <c r="P30" i="13"/>
  <c r="G7" i="13"/>
  <c r="O7" i="13"/>
  <c r="F8" i="13"/>
  <c r="O31" i="13"/>
  <c r="G15" i="13"/>
  <c r="H6" i="13"/>
  <c r="M25" i="13"/>
  <c r="H22" i="13"/>
  <c r="M9" i="13"/>
  <c r="V16" i="13"/>
  <c r="F32" i="13"/>
  <c r="E25" i="13"/>
  <c r="U9" i="13"/>
  <c r="P6" i="13"/>
  <c r="W15" i="13"/>
  <c r="F24" i="13"/>
  <c r="E33" i="13"/>
  <c r="M33" i="13"/>
  <c r="U17" i="13"/>
  <c r="G31" i="13"/>
  <c r="G23" i="13"/>
  <c r="J34" i="11"/>
  <c r="K33" i="11"/>
  <c r="B34" i="11"/>
  <c r="C33" i="11"/>
  <c r="R34" i="11"/>
  <c r="S33" i="11"/>
  <c r="B162" i="11"/>
  <c r="C161" i="11"/>
  <c r="J162" i="11"/>
  <c r="K161" i="11"/>
  <c r="R162" i="11"/>
  <c r="S161" i="11"/>
  <c r="F162" i="11"/>
  <c r="G161" i="11"/>
  <c r="F34" i="11"/>
  <c r="G33" i="11"/>
  <c r="N162" i="11"/>
  <c r="O161" i="11"/>
  <c r="V34" i="11"/>
  <c r="W33" i="11"/>
  <c r="N34" i="11"/>
  <c r="O33" i="11"/>
  <c r="J35" i="11"/>
  <c r="K38" i="11" s="1"/>
  <c r="I39" i="11"/>
  <c r="L41" i="11" s="1"/>
  <c r="L35" i="11"/>
  <c r="B35" i="11"/>
  <c r="C38" i="11" s="1"/>
  <c r="A39" i="11"/>
  <c r="D41" i="11" s="1"/>
  <c r="D35" i="11"/>
  <c r="R35" i="11"/>
  <c r="S38" i="11" s="1"/>
  <c r="Q39" i="11"/>
  <c r="T41" i="11" s="1"/>
  <c r="T35" i="11"/>
  <c r="B163" i="11"/>
  <c r="C166" i="11" s="1"/>
  <c r="A167" i="11"/>
  <c r="D169" i="11" s="1"/>
  <c r="D163" i="11"/>
  <c r="V163" i="11"/>
  <c r="W166" i="11" s="1"/>
  <c r="U167" i="11"/>
  <c r="X169" i="11" s="1"/>
  <c r="X163" i="11"/>
  <c r="J163" i="11"/>
  <c r="K166" i="11" s="1"/>
  <c r="I167" i="11"/>
  <c r="L169" i="11" s="1"/>
  <c r="L163" i="11"/>
  <c r="R163" i="11"/>
  <c r="S166" i="11" s="1"/>
  <c r="Q167" i="11"/>
  <c r="T169" i="11" s="1"/>
  <c r="T163" i="11"/>
  <c r="F163" i="11"/>
  <c r="G166" i="11" s="1"/>
  <c r="E167" i="11"/>
  <c r="H169" i="11" s="1"/>
  <c r="H163" i="11"/>
  <c r="F35" i="11"/>
  <c r="G38" i="11" s="1"/>
  <c r="E39" i="11"/>
  <c r="H41" i="11" s="1"/>
  <c r="H35" i="11"/>
  <c r="N163" i="11"/>
  <c r="O166" i="11" s="1"/>
  <c r="M167" i="11"/>
  <c r="P169" i="11" s="1"/>
  <c r="P163" i="11"/>
  <c r="V35" i="11"/>
  <c r="W38" i="11" s="1"/>
  <c r="U39" i="11"/>
  <c r="X41" i="11" s="1"/>
  <c r="X35" i="11"/>
  <c r="N35" i="11"/>
  <c r="O38" i="11" s="1"/>
  <c r="M39" i="11"/>
  <c r="P41" i="11" s="1"/>
  <c r="P35" i="11"/>
  <c r="V162" i="11"/>
  <c r="W161" i="11"/>
  <c r="G29" i="7"/>
  <c r="W25" i="7"/>
  <c r="AA25" i="7"/>
  <c r="AM25" i="7"/>
  <c r="AU25" i="7"/>
  <c r="C25" i="7"/>
  <c r="K29" i="7"/>
  <c r="S25" i="7"/>
  <c r="O29" i="7"/>
  <c r="AE25" i="7"/>
  <c r="AI25" i="7"/>
  <c r="AQ25" i="7"/>
  <c r="D27" i="7"/>
  <c r="B27" i="7"/>
  <c r="C30" i="7" s="1"/>
  <c r="A31" i="7"/>
  <c r="D29" i="7"/>
  <c r="B26" i="7"/>
  <c r="A10" i="9"/>
  <c r="E9" i="9"/>
  <c r="H9" i="9"/>
  <c r="G9" i="9"/>
  <c r="D9" i="9"/>
  <c r="C9" i="9"/>
  <c r="AT26" i="7"/>
  <c r="AV27" i="7"/>
  <c r="AS31" i="7"/>
  <c r="AV29" i="7"/>
  <c r="AT27" i="7"/>
  <c r="AU30" i="7" s="1"/>
  <c r="AP26" i="7"/>
  <c r="AR27" i="7"/>
  <c r="AP27" i="7"/>
  <c r="AQ30" i="7" s="1"/>
  <c r="AO31" i="7"/>
  <c r="AR29" i="7"/>
  <c r="AN27" i="7"/>
  <c r="AK31" i="7"/>
  <c r="AN29" i="7"/>
  <c r="AL27" i="7"/>
  <c r="AM30" i="7" s="1"/>
  <c r="AL26" i="7"/>
  <c r="AJ27" i="7"/>
  <c r="AJ29" i="7"/>
  <c r="AH27" i="7"/>
  <c r="AI30" i="7" s="1"/>
  <c r="AG31" i="7"/>
  <c r="AH26" i="7"/>
  <c r="Z26" i="7"/>
  <c r="AB27" i="7"/>
  <c r="Y31" i="7"/>
  <c r="AB29" i="7"/>
  <c r="Z27" i="7"/>
  <c r="AA30" i="7" s="1"/>
  <c r="AF27" i="7"/>
  <c r="AF29" i="7"/>
  <c r="AD27" i="7"/>
  <c r="AE30" i="7" s="1"/>
  <c r="AC31" i="7"/>
  <c r="AD26" i="7"/>
  <c r="X27" i="7"/>
  <c r="X29" i="7"/>
  <c r="V27" i="7"/>
  <c r="W30" i="7" s="1"/>
  <c r="U31" i="7"/>
  <c r="V26" i="7"/>
  <c r="R26" i="7"/>
  <c r="T27" i="7"/>
  <c r="Q31" i="7"/>
  <c r="T29" i="7"/>
  <c r="R27" i="7"/>
  <c r="S30" i="7" s="1"/>
  <c r="P31" i="7"/>
  <c r="P33" i="7"/>
  <c r="N31" i="7"/>
  <c r="O34" i="7" s="1"/>
  <c r="M35" i="7"/>
  <c r="N30" i="7"/>
  <c r="L31" i="7"/>
  <c r="L33" i="7"/>
  <c r="J31" i="7"/>
  <c r="K34" i="7" s="1"/>
  <c r="I35" i="7"/>
  <c r="J30" i="7"/>
  <c r="F30" i="7"/>
  <c r="H31" i="7"/>
  <c r="H33" i="7"/>
  <c r="F31" i="7"/>
  <c r="G34" i="7" s="1"/>
  <c r="E35" i="7"/>
  <c r="AA7" i="3"/>
  <c r="G16" i="13" l="1"/>
  <c r="P31" i="13"/>
  <c r="W32" i="13"/>
  <c r="N17" i="13"/>
  <c r="F9" i="13"/>
  <c r="H31" i="13"/>
  <c r="X7" i="13"/>
  <c r="N33" i="13"/>
  <c r="V9" i="13"/>
  <c r="O24" i="13"/>
  <c r="W16" i="13"/>
  <c r="F33" i="13"/>
  <c r="H23" i="13"/>
  <c r="H7" i="13"/>
  <c r="O32" i="13"/>
  <c r="G8" i="13"/>
  <c r="V33" i="13"/>
  <c r="V25" i="13"/>
  <c r="X23" i="13"/>
  <c r="N9" i="13"/>
  <c r="F17" i="13"/>
  <c r="W24" i="13"/>
  <c r="H15" i="13"/>
  <c r="F25" i="13"/>
  <c r="P7" i="13"/>
  <c r="V17" i="13"/>
  <c r="P15" i="13"/>
  <c r="X31" i="13"/>
  <c r="G24" i="13"/>
  <c r="G32" i="13"/>
  <c r="O8" i="13"/>
  <c r="X15" i="13"/>
  <c r="W8" i="13"/>
  <c r="O16" i="13"/>
  <c r="P23" i="13"/>
  <c r="N25" i="13"/>
  <c r="R167" i="11"/>
  <c r="S170" i="11" s="1"/>
  <c r="Q171" i="11"/>
  <c r="T173" i="11" s="1"/>
  <c r="T167" i="11"/>
  <c r="J167" i="11"/>
  <c r="K170" i="11" s="1"/>
  <c r="I171" i="11"/>
  <c r="L173" i="11" s="1"/>
  <c r="L167" i="11"/>
  <c r="B167" i="11"/>
  <c r="C170" i="11" s="1"/>
  <c r="A171" i="11"/>
  <c r="D173" i="11" s="1"/>
  <c r="D167" i="11"/>
  <c r="R39" i="11"/>
  <c r="S42" i="11" s="1"/>
  <c r="Q43" i="11"/>
  <c r="T45" i="11" s="1"/>
  <c r="T39" i="11"/>
  <c r="B39" i="11"/>
  <c r="C42" i="11" s="1"/>
  <c r="A43" i="11"/>
  <c r="D45" i="11" s="1"/>
  <c r="D39" i="11"/>
  <c r="J39" i="11"/>
  <c r="K42" i="11" s="1"/>
  <c r="I43" i="11"/>
  <c r="L45" i="11" s="1"/>
  <c r="L39" i="11"/>
  <c r="N39" i="11"/>
  <c r="O42" i="11" s="1"/>
  <c r="M43" i="11"/>
  <c r="P45" i="11" s="1"/>
  <c r="P39" i="11"/>
  <c r="V39" i="11"/>
  <c r="W42" i="11" s="1"/>
  <c r="U43" i="11"/>
  <c r="X45" i="11" s="1"/>
  <c r="X39" i="11"/>
  <c r="N167" i="11"/>
  <c r="O170" i="11" s="1"/>
  <c r="M171" i="11"/>
  <c r="P173" i="11" s="1"/>
  <c r="P167" i="11"/>
  <c r="F39" i="11"/>
  <c r="G42" i="11" s="1"/>
  <c r="E43" i="11"/>
  <c r="H45" i="11" s="1"/>
  <c r="H39" i="11"/>
  <c r="F167" i="11"/>
  <c r="G170" i="11" s="1"/>
  <c r="E171" i="11"/>
  <c r="H173" i="11" s="1"/>
  <c r="H167" i="11"/>
  <c r="R166" i="11"/>
  <c r="S165" i="11"/>
  <c r="J166" i="11"/>
  <c r="K165" i="11"/>
  <c r="V167" i="11"/>
  <c r="W170" i="11" s="1"/>
  <c r="U171" i="11"/>
  <c r="X173" i="11" s="1"/>
  <c r="X167" i="11"/>
  <c r="B166" i="11"/>
  <c r="C165" i="11"/>
  <c r="R38" i="11"/>
  <c r="S37" i="11"/>
  <c r="B38" i="11"/>
  <c r="C37" i="11"/>
  <c r="J38" i="11"/>
  <c r="K37" i="11"/>
  <c r="N38" i="11"/>
  <c r="O37" i="11"/>
  <c r="V38" i="11"/>
  <c r="W37" i="11"/>
  <c r="N166" i="11"/>
  <c r="O165" i="11"/>
  <c r="F38" i="11"/>
  <c r="G37" i="11"/>
  <c r="F166" i="11"/>
  <c r="G165" i="11"/>
  <c r="V166" i="11"/>
  <c r="W165" i="11"/>
  <c r="W29" i="7"/>
  <c r="AA29" i="7"/>
  <c r="AU29" i="7"/>
  <c r="K33" i="7"/>
  <c r="S29" i="7"/>
  <c r="AE29" i="7"/>
  <c r="AQ29" i="7"/>
  <c r="O33" i="7"/>
  <c r="C29" i="7"/>
  <c r="G33" i="7"/>
  <c r="AI29" i="7"/>
  <c r="AM29" i="7"/>
  <c r="D31" i="7"/>
  <c r="A35" i="7"/>
  <c r="B31" i="7"/>
  <c r="C34" i="7" s="1"/>
  <c r="D33" i="7"/>
  <c r="B30" i="7"/>
  <c r="A11" i="9"/>
  <c r="E10" i="9"/>
  <c r="H10" i="9"/>
  <c r="C10" i="9"/>
  <c r="D10" i="9"/>
  <c r="G10" i="9"/>
  <c r="AT30" i="7"/>
  <c r="AV31" i="7"/>
  <c r="AS35" i="7"/>
  <c r="AV33" i="7"/>
  <c r="AT31" i="7"/>
  <c r="AU34" i="7" s="1"/>
  <c r="AR31" i="7"/>
  <c r="AP31" i="7"/>
  <c r="AQ34" i="7" s="1"/>
  <c r="AR33" i="7"/>
  <c r="AO35" i="7"/>
  <c r="AP30" i="7"/>
  <c r="AL30" i="7"/>
  <c r="AN31" i="7"/>
  <c r="AN33" i="7"/>
  <c r="AL31" i="7"/>
  <c r="AM34" i="7" s="1"/>
  <c r="AK35" i="7"/>
  <c r="AH30" i="7"/>
  <c r="AJ31" i="7"/>
  <c r="AJ33" i="7"/>
  <c r="AH31" i="7"/>
  <c r="AI34" i="7" s="1"/>
  <c r="AG35" i="7"/>
  <c r="AF31" i="7"/>
  <c r="AD31" i="7"/>
  <c r="AE34" i="7" s="1"/>
  <c r="AC35" i="7"/>
  <c r="AF33" i="7"/>
  <c r="Z30" i="7"/>
  <c r="AD30" i="7"/>
  <c r="AB31" i="7"/>
  <c r="AB33" i="7"/>
  <c r="Y35" i="7"/>
  <c r="Z31" i="7"/>
  <c r="AA34" i="7" s="1"/>
  <c r="X31" i="7"/>
  <c r="X33" i="7"/>
  <c r="V31" i="7"/>
  <c r="W34" i="7" s="1"/>
  <c r="U35" i="7"/>
  <c r="V30" i="7"/>
  <c r="T31" i="7"/>
  <c r="Q35" i="7"/>
  <c r="T33" i="7"/>
  <c r="R31" i="7"/>
  <c r="S34" i="7" s="1"/>
  <c r="R30" i="7"/>
  <c r="P35" i="7"/>
  <c r="P37" i="7"/>
  <c r="N35" i="7"/>
  <c r="O38" i="7" s="1"/>
  <c r="M39" i="7"/>
  <c r="N34" i="7"/>
  <c r="L35" i="7"/>
  <c r="L37" i="7"/>
  <c r="J35" i="7"/>
  <c r="K38" i="7" s="1"/>
  <c r="I39" i="7"/>
  <c r="J34" i="7"/>
  <c r="F34" i="7"/>
  <c r="H35" i="7"/>
  <c r="H37" i="7"/>
  <c r="F35" i="7"/>
  <c r="G38" i="7" s="1"/>
  <c r="E39" i="7"/>
  <c r="AA8" i="3"/>
  <c r="X8" i="13" l="1"/>
  <c r="G17" i="13"/>
  <c r="X16" i="13"/>
  <c r="P8" i="13"/>
  <c r="X24" i="13"/>
  <c r="O33" i="13"/>
  <c r="H24" i="13"/>
  <c r="W9" i="13"/>
  <c r="O9" i="13"/>
  <c r="W25" i="13"/>
  <c r="G9" i="13"/>
  <c r="H8" i="13"/>
  <c r="W17" i="13"/>
  <c r="G25" i="13"/>
  <c r="W33" i="13"/>
  <c r="O17" i="13"/>
  <c r="P16" i="13"/>
  <c r="H16" i="13"/>
  <c r="O25" i="13"/>
  <c r="P24" i="13"/>
  <c r="G33" i="13"/>
  <c r="X32" i="13"/>
  <c r="H32" i="13"/>
  <c r="P32" i="13"/>
  <c r="J43" i="11"/>
  <c r="K46" i="11" s="1"/>
  <c r="I47" i="11"/>
  <c r="L49" i="11" s="1"/>
  <c r="L43" i="11"/>
  <c r="B43" i="11"/>
  <c r="C46" i="11" s="1"/>
  <c r="A47" i="11"/>
  <c r="D49" i="11" s="1"/>
  <c r="D43" i="11"/>
  <c r="R43" i="11"/>
  <c r="S46" i="11" s="1"/>
  <c r="Q47" i="11"/>
  <c r="T49" i="11" s="1"/>
  <c r="T43" i="11"/>
  <c r="B171" i="11"/>
  <c r="C174" i="11" s="1"/>
  <c r="A175" i="11"/>
  <c r="D177" i="11" s="1"/>
  <c r="D171" i="11"/>
  <c r="J171" i="11"/>
  <c r="K174" i="11" s="1"/>
  <c r="I175" i="11"/>
  <c r="L177" i="11" s="1"/>
  <c r="L171" i="11"/>
  <c r="R171" i="11"/>
  <c r="S174" i="11" s="1"/>
  <c r="Q175" i="11"/>
  <c r="T177" i="11" s="1"/>
  <c r="T171" i="11"/>
  <c r="U175" i="11"/>
  <c r="X177" i="11" s="1"/>
  <c r="V171" i="11"/>
  <c r="W174" i="11" s="1"/>
  <c r="X171" i="11"/>
  <c r="E175" i="11"/>
  <c r="H177" i="11" s="1"/>
  <c r="F171" i="11"/>
  <c r="G174" i="11" s="1"/>
  <c r="H171" i="11"/>
  <c r="F43" i="11"/>
  <c r="G46" i="11" s="1"/>
  <c r="E47" i="11"/>
  <c r="H49" i="11" s="1"/>
  <c r="H43" i="11"/>
  <c r="M175" i="11"/>
  <c r="P177" i="11" s="1"/>
  <c r="N171" i="11"/>
  <c r="O174" i="11" s="1"/>
  <c r="P171" i="11"/>
  <c r="U47" i="11"/>
  <c r="X49" i="11" s="1"/>
  <c r="V43" i="11"/>
  <c r="W46" i="11" s="1"/>
  <c r="X43" i="11"/>
  <c r="N43" i="11"/>
  <c r="O46" i="11" s="1"/>
  <c r="M47" i="11"/>
  <c r="P49" i="11" s="1"/>
  <c r="P43" i="11"/>
  <c r="J42" i="11"/>
  <c r="K41" i="11"/>
  <c r="B42" i="11"/>
  <c r="C41" i="11"/>
  <c r="R42" i="11"/>
  <c r="S41" i="11"/>
  <c r="B170" i="11"/>
  <c r="C169" i="11"/>
  <c r="J170" i="11"/>
  <c r="K169" i="11"/>
  <c r="R170" i="11"/>
  <c r="S169" i="11"/>
  <c r="V170" i="11"/>
  <c r="W169" i="11"/>
  <c r="F170" i="11"/>
  <c r="G169" i="11"/>
  <c r="F42" i="11"/>
  <c r="G41" i="11"/>
  <c r="N170" i="11"/>
  <c r="O169" i="11"/>
  <c r="V42" i="11"/>
  <c r="W41" i="11"/>
  <c r="N42" i="11"/>
  <c r="O41" i="11"/>
  <c r="W33" i="7"/>
  <c r="AU33" i="7"/>
  <c r="K37" i="7"/>
  <c r="O37" i="7"/>
  <c r="S33" i="7"/>
  <c r="AI33" i="7"/>
  <c r="AQ33" i="7"/>
  <c r="C33" i="7"/>
  <c r="G37" i="7"/>
  <c r="AA33" i="7"/>
  <c r="AE33" i="7"/>
  <c r="AM33" i="7"/>
  <c r="B34" i="7"/>
  <c r="B35" i="7"/>
  <c r="C38" i="7" s="1"/>
  <c r="A39" i="7"/>
  <c r="D35" i="7"/>
  <c r="D37" i="7"/>
  <c r="A12" i="9"/>
  <c r="E11" i="9"/>
  <c r="H11" i="9"/>
  <c r="G11" i="9"/>
  <c r="D11" i="9"/>
  <c r="C11" i="9"/>
  <c r="AT34" i="7"/>
  <c r="AV35" i="7"/>
  <c r="AS39" i="7"/>
  <c r="AV37" i="7"/>
  <c r="AT35" i="7"/>
  <c r="AU38" i="7" s="1"/>
  <c r="AP34" i="7"/>
  <c r="AR35" i="7"/>
  <c r="AP35" i="7"/>
  <c r="AQ38" i="7" s="1"/>
  <c r="AO39" i="7"/>
  <c r="AR37" i="7"/>
  <c r="AN35" i="7"/>
  <c r="AN37" i="7"/>
  <c r="AL35" i="7"/>
  <c r="AM38" i="7" s="1"/>
  <c r="AK39" i="7"/>
  <c r="AL34" i="7"/>
  <c r="AJ35" i="7"/>
  <c r="AJ37" i="7"/>
  <c r="AH35" i="7"/>
  <c r="AI38" i="7" s="1"/>
  <c r="AG39" i="7"/>
  <c r="AH34" i="7"/>
  <c r="Z34" i="7"/>
  <c r="AB35" i="7"/>
  <c r="Y39" i="7"/>
  <c r="AB37" i="7"/>
  <c r="Z35" i="7"/>
  <c r="AA38" i="7" s="1"/>
  <c r="AF35" i="7"/>
  <c r="AF37" i="7"/>
  <c r="AD35" i="7"/>
  <c r="AE38" i="7" s="1"/>
  <c r="AC39" i="7"/>
  <c r="AD34" i="7"/>
  <c r="X35" i="7"/>
  <c r="X37" i="7"/>
  <c r="V35" i="7"/>
  <c r="W38" i="7" s="1"/>
  <c r="U39" i="7"/>
  <c r="V34" i="7"/>
  <c r="T35" i="7"/>
  <c r="Q39" i="7"/>
  <c r="T37" i="7"/>
  <c r="R35" i="7"/>
  <c r="S38" i="7" s="1"/>
  <c r="R34" i="7"/>
  <c r="P39" i="7"/>
  <c r="P41" i="7"/>
  <c r="N39" i="7"/>
  <c r="O42" i="7" s="1"/>
  <c r="M43" i="7"/>
  <c r="N38" i="7"/>
  <c r="L39" i="7"/>
  <c r="L41" i="7"/>
  <c r="J39" i="7"/>
  <c r="K42" i="7" s="1"/>
  <c r="I43" i="7"/>
  <c r="J38" i="7"/>
  <c r="H39" i="7"/>
  <c r="H41" i="7"/>
  <c r="F39" i="7"/>
  <c r="G42" i="7" s="1"/>
  <c r="E43" i="7"/>
  <c r="F38" i="7"/>
  <c r="AA9" i="3"/>
  <c r="P33" i="13" l="1"/>
  <c r="H9" i="13"/>
  <c r="P25" i="13"/>
  <c r="P9" i="13"/>
  <c r="X17" i="13"/>
  <c r="P17" i="13"/>
  <c r="X9" i="13"/>
  <c r="X33" i="13"/>
  <c r="H33" i="13"/>
  <c r="H17" i="13"/>
  <c r="H25" i="13"/>
  <c r="X25" i="13"/>
  <c r="R175" i="11"/>
  <c r="S178" i="11" s="1"/>
  <c r="T175" i="11"/>
  <c r="Q179" i="11"/>
  <c r="T181" i="11" s="1"/>
  <c r="J175" i="11"/>
  <c r="K178" i="11" s="1"/>
  <c r="L175" i="11"/>
  <c r="I179" i="11"/>
  <c r="L181" i="11" s="1"/>
  <c r="B175" i="11"/>
  <c r="C178" i="11" s="1"/>
  <c r="D175" i="11"/>
  <c r="A179" i="11"/>
  <c r="D181" i="11" s="1"/>
  <c r="R47" i="11"/>
  <c r="S50" i="11" s="1"/>
  <c r="T47" i="11"/>
  <c r="Q51" i="11"/>
  <c r="T53" i="11" s="1"/>
  <c r="B47" i="11"/>
  <c r="C50" i="11" s="1"/>
  <c r="A51" i="11"/>
  <c r="D53" i="11" s="1"/>
  <c r="D47" i="11"/>
  <c r="J47" i="11"/>
  <c r="K50" i="11" s="1"/>
  <c r="I51" i="11"/>
  <c r="L53" i="11" s="1"/>
  <c r="L47" i="11"/>
  <c r="P47" i="11"/>
  <c r="M51" i="11"/>
  <c r="P53" i="11" s="1"/>
  <c r="N47" i="11"/>
  <c r="O50" i="11" s="1"/>
  <c r="V46" i="11"/>
  <c r="W45" i="11"/>
  <c r="N174" i="11"/>
  <c r="O173" i="11"/>
  <c r="E51" i="11"/>
  <c r="H53" i="11" s="1"/>
  <c r="F47" i="11"/>
  <c r="G50" i="11" s="1"/>
  <c r="H47" i="11"/>
  <c r="F174" i="11"/>
  <c r="G173" i="11"/>
  <c r="V174" i="11"/>
  <c r="W173" i="11"/>
  <c r="R174" i="11"/>
  <c r="S173" i="11"/>
  <c r="J174" i="11"/>
  <c r="K173" i="11"/>
  <c r="B174" i="11"/>
  <c r="C173" i="11"/>
  <c r="R46" i="11"/>
  <c r="S45" i="11"/>
  <c r="B46" i="11"/>
  <c r="C45" i="11"/>
  <c r="J46" i="11"/>
  <c r="K45" i="11"/>
  <c r="N46" i="11"/>
  <c r="O45" i="11"/>
  <c r="V47" i="11"/>
  <c r="W50" i="11" s="1"/>
  <c r="X47" i="11"/>
  <c r="U51" i="11"/>
  <c r="X53" i="11" s="1"/>
  <c r="N175" i="11"/>
  <c r="O178" i="11" s="1"/>
  <c r="P175" i="11"/>
  <c r="M179" i="11"/>
  <c r="P181" i="11" s="1"/>
  <c r="F46" i="11"/>
  <c r="G45" i="11"/>
  <c r="F175" i="11"/>
  <c r="G178" i="11" s="1"/>
  <c r="H175" i="11"/>
  <c r="E179" i="11"/>
  <c r="H181" i="11" s="1"/>
  <c r="V175" i="11"/>
  <c r="W178" i="11" s="1"/>
  <c r="X175" i="11"/>
  <c r="U179" i="11"/>
  <c r="X181" i="11" s="1"/>
  <c r="G41" i="7"/>
  <c r="W37" i="7"/>
  <c r="AA37" i="7"/>
  <c r="AM37" i="7"/>
  <c r="AU37" i="7"/>
  <c r="K41" i="7"/>
  <c r="AE37" i="7"/>
  <c r="AQ37" i="7"/>
  <c r="O41" i="7"/>
  <c r="S37" i="7"/>
  <c r="C37" i="7"/>
  <c r="AI37" i="7"/>
  <c r="B39" i="7"/>
  <c r="C42" i="7" s="1"/>
  <c r="A43" i="7"/>
  <c r="D41" i="7"/>
  <c r="D39" i="7"/>
  <c r="A13" i="9"/>
  <c r="E12" i="9"/>
  <c r="H12" i="9"/>
  <c r="D12" i="9"/>
  <c r="C12" i="9"/>
  <c r="G12" i="9"/>
  <c r="B38" i="7"/>
  <c r="AT38" i="7"/>
  <c r="AV39" i="7"/>
  <c r="AS43" i="7"/>
  <c r="AV41" i="7"/>
  <c r="AT39" i="7"/>
  <c r="AU42" i="7" s="1"/>
  <c r="AR39" i="7"/>
  <c r="AP39" i="7"/>
  <c r="AQ42" i="7" s="1"/>
  <c r="AR41" i="7"/>
  <c r="AO43" i="7"/>
  <c r="AP38" i="7"/>
  <c r="AN39" i="7"/>
  <c r="AN41" i="7"/>
  <c r="AL39" i="7"/>
  <c r="AM42" i="7" s="1"/>
  <c r="AK43" i="7"/>
  <c r="AL38" i="7"/>
  <c r="AH38" i="7"/>
  <c r="AJ39" i="7"/>
  <c r="AJ41" i="7"/>
  <c r="AH39" i="7"/>
  <c r="AI42" i="7" s="1"/>
  <c r="AG43" i="7"/>
  <c r="AF39" i="7"/>
  <c r="AD39" i="7"/>
  <c r="AE42" i="7" s="1"/>
  <c r="AC43" i="7"/>
  <c r="AF41" i="7"/>
  <c r="Z38" i="7"/>
  <c r="AD38" i="7"/>
  <c r="AB39" i="7"/>
  <c r="AB41" i="7"/>
  <c r="Y43" i="7"/>
  <c r="Z39" i="7"/>
  <c r="AA42" i="7" s="1"/>
  <c r="X39" i="7"/>
  <c r="X41" i="7"/>
  <c r="V39" i="7"/>
  <c r="W42" i="7" s="1"/>
  <c r="U43" i="7"/>
  <c r="V38" i="7"/>
  <c r="R38" i="7"/>
  <c r="T39" i="7"/>
  <c r="Q43" i="7"/>
  <c r="T41" i="7"/>
  <c r="R39" i="7"/>
  <c r="S42" i="7" s="1"/>
  <c r="P43" i="7"/>
  <c r="P45" i="7"/>
  <c r="N43" i="7"/>
  <c r="O46" i="7" s="1"/>
  <c r="M47" i="7"/>
  <c r="N42" i="7"/>
  <c r="L43" i="7"/>
  <c r="L45" i="7"/>
  <c r="J43" i="7"/>
  <c r="K46" i="7" s="1"/>
  <c r="I47" i="7"/>
  <c r="J42" i="7"/>
  <c r="H43" i="7"/>
  <c r="H45" i="7"/>
  <c r="F43" i="7"/>
  <c r="G46" i="7" s="1"/>
  <c r="E47" i="7"/>
  <c r="F42" i="7"/>
  <c r="AA10" i="3"/>
  <c r="V179" i="11" l="1"/>
  <c r="W182" i="11" s="1"/>
  <c r="U183" i="11"/>
  <c r="X185" i="11" s="1"/>
  <c r="X179" i="11"/>
  <c r="N179" i="11"/>
  <c r="O182" i="11" s="1"/>
  <c r="M183" i="11"/>
  <c r="P185" i="11" s="1"/>
  <c r="P179" i="11"/>
  <c r="V51" i="11"/>
  <c r="W54" i="11" s="1"/>
  <c r="U55" i="11"/>
  <c r="X57" i="11" s="1"/>
  <c r="X51" i="11"/>
  <c r="N50" i="11"/>
  <c r="O49" i="11"/>
  <c r="R51" i="11"/>
  <c r="S54" i="11" s="1"/>
  <c r="Q55" i="11"/>
  <c r="T57" i="11" s="1"/>
  <c r="T51" i="11"/>
  <c r="B179" i="11"/>
  <c r="C182" i="11" s="1"/>
  <c r="A183" i="11"/>
  <c r="D185" i="11" s="1"/>
  <c r="D179" i="11"/>
  <c r="J179" i="11"/>
  <c r="K182" i="11" s="1"/>
  <c r="I183" i="11"/>
  <c r="L185" i="11" s="1"/>
  <c r="L179" i="11"/>
  <c r="R179" i="11"/>
  <c r="S182" i="11" s="1"/>
  <c r="Q183" i="11"/>
  <c r="T185" i="11" s="1"/>
  <c r="T179" i="11"/>
  <c r="V178" i="11"/>
  <c r="W177" i="11"/>
  <c r="F178" i="11"/>
  <c r="G177" i="11"/>
  <c r="N178" i="11"/>
  <c r="O177" i="11"/>
  <c r="V50" i="11"/>
  <c r="W49" i="11"/>
  <c r="F179" i="11"/>
  <c r="G182" i="11" s="1"/>
  <c r="E183" i="11"/>
  <c r="H185" i="11" s="1"/>
  <c r="H179" i="11"/>
  <c r="F50" i="11"/>
  <c r="G49" i="11"/>
  <c r="N51" i="11"/>
  <c r="O54" i="11" s="1"/>
  <c r="M55" i="11"/>
  <c r="P57" i="11" s="1"/>
  <c r="P51" i="11"/>
  <c r="J51" i="11"/>
  <c r="K54" i="11" s="1"/>
  <c r="I55" i="11"/>
  <c r="L57" i="11" s="1"/>
  <c r="L51" i="11"/>
  <c r="B51" i="11"/>
  <c r="C54" i="11" s="1"/>
  <c r="A55" i="11"/>
  <c r="D57" i="11" s="1"/>
  <c r="D51" i="11"/>
  <c r="F51" i="11"/>
  <c r="G54" i="11" s="1"/>
  <c r="E55" i="11"/>
  <c r="H57" i="11" s="1"/>
  <c r="H51" i="11"/>
  <c r="J50" i="11"/>
  <c r="K49" i="11"/>
  <c r="B50" i="11"/>
  <c r="C49" i="11"/>
  <c r="R50" i="11"/>
  <c r="S49" i="11"/>
  <c r="B178" i="11"/>
  <c r="C177" i="11"/>
  <c r="J178" i="11"/>
  <c r="K177" i="11"/>
  <c r="R178" i="11"/>
  <c r="S177" i="11"/>
  <c r="G45" i="7"/>
  <c r="AM41" i="7"/>
  <c r="AU41" i="7"/>
  <c r="K45" i="7"/>
  <c r="S41" i="7"/>
  <c r="W41" i="7"/>
  <c r="O45" i="7"/>
  <c r="AI41" i="7"/>
  <c r="AQ41" i="7"/>
  <c r="AA41" i="7"/>
  <c r="AE41" i="7"/>
  <c r="C41" i="7"/>
  <c r="A14" i="9"/>
  <c r="E13" i="9"/>
  <c r="D13" i="9"/>
  <c r="G13" i="9"/>
  <c r="H13" i="9"/>
  <c r="C13" i="9"/>
  <c r="B43" i="7"/>
  <c r="C46" i="7" s="1"/>
  <c r="A47" i="7"/>
  <c r="D45" i="7"/>
  <c r="D43" i="7"/>
  <c r="B42" i="7"/>
  <c r="AT42" i="7"/>
  <c r="AV43" i="7"/>
  <c r="AS47" i="7"/>
  <c r="AV45" i="7"/>
  <c r="AT43" i="7"/>
  <c r="AU46" i="7" s="1"/>
  <c r="AR43" i="7"/>
  <c r="AP43" i="7"/>
  <c r="AQ46" i="7" s="1"/>
  <c r="AO47" i="7"/>
  <c r="AR45" i="7"/>
  <c r="AP42" i="7"/>
  <c r="AN43" i="7"/>
  <c r="AK47" i="7"/>
  <c r="AN45" i="7"/>
  <c r="AL43" i="7"/>
  <c r="AM46" i="7" s="1"/>
  <c r="AL42" i="7"/>
  <c r="AH42" i="7"/>
  <c r="AJ43" i="7"/>
  <c r="AJ45" i="7"/>
  <c r="AH43" i="7"/>
  <c r="AI46" i="7" s="1"/>
  <c r="AG47" i="7"/>
  <c r="Z42" i="7"/>
  <c r="AB43" i="7"/>
  <c r="Y47" i="7"/>
  <c r="Z43" i="7"/>
  <c r="AA46" i="7" s="1"/>
  <c r="AB45" i="7"/>
  <c r="AF43" i="7"/>
  <c r="AF45" i="7"/>
  <c r="AD43" i="7"/>
  <c r="AE46" i="7" s="1"/>
  <c r="AC47" i="7"/>
  <c r="AD42" i="7"/>
  <c r="X43" i="7"/>
  <c r="X45" i="7"/>
  <c r="V43" i="7"/>
  <c r="W46" i="7" s="1"/>
  <c r="U47" i="7"/>
  <c r="V42" i="7"/>
  <c r="T43" i="7"/>
  <c r="Q47" i="7"/>
  <c r="T45" i="7"/>
  <c r="R43" i="7"/>
  <c r="S46" i="7" s="1"/>
  <c r="R42" i="7"/>
  <c r="N46" i="7"/>
  <c r="P47" i="7"/>
  <c r="P49" i="7"/>
  <c r="N47" i="7"/>
  <c r="O50" i="7" s="1"/>
  <c r="M51" i="7"/>
  <c r="L47" i="7"/>
  <c r="L49" i="7"/>
  <c r="J47" i="7"/>
  <c r="K50" i="7" s="1"/>
  <c r="I51" i="7"/>
  <c r="J46" i="7"/>
  <c r="H47" i="7"/>
  <c r="H49" i="7"/>
  <c r="F47" i="7"/>
  <c r="G50" i="7" s="1"/>
  <c r="E51" i="7"/>
  <c r="F46" i="7"/>
  <c r="AA11" i="3"/>
  <c r="B55" i="11" l="1"/>
  <c r="C58" i="11" s="1"/>
  <c r="A59" i="11"/>
  <c r="D61" i="11" s="1"/>
  <c r="D55" i="11"/>
  <c r="J55" i="11"/>
  <c r="K58" i="11" s="1"/>
  <c r="I59" i="11"/>
  <c r="L61" i="11" s="1"/>
  <c r="L55" i="11"/>
  <c r="R183" i="11"/>
  <c r="S186" i="11" s="1"/>
  <c r="Q187" i="11"/>
  <c r="T189" i="11" s="1"/>
  <c r="T183" i="11"/>
  <c r="J183" i="11"/>
  <c r="K186" i="11" s="1"/>
  <c r="I187" i="11"/>
  <c r="L189" i="11" s="1"/>
  <c r="L183" i="11"/>
  <c r="B183" i="11"/>
  <c r="C186" i="11" s="1"/>
  <c r="A187" i="11"/>
  <c r="D189" i="11" s="1"/>
  <c r="D183" i="11"/>
  <c r="R55" i="11"/>
  <c r="S58" i="11" s="1"/>
  <c r="Q59" i="11"/>
  <c r="T61" i="11" s="1"/>
  <c r="T55" i="11"/>
  <c r="F55" i="11"/>
  <c r="G58" i="11" s="1"/>
  <c r="E59" i="11"/>
  <c r="H61" i="11" s="1"/>
  <c r="H55" i="11"/>
  <c r="B54" i="11"/>
  <c r="C53" i="11"/>
  <c r="J54" i="11"/>
  <c r="K53" i="11"/>
  <c r="N55" i="11"/>
  <c r="O58" i="11" s="1"/>
  <c r="M59" i="11"/>
  <c r="P61" i="11" s="1"/>
  <c r="P55" i="11"/>
  <c r="F183" i="11"/>
  <c r="G186" i="11" s="1"/>
  <c r="E187" i="11"/>
  <c r="H189" i="11" s="1"/>
  <c r="H183" i="11"/>
  <c r="R182" i="11"/>
  <c r="S181" i="11"/>
  <c r="J182" i="11"/>
  <c r="K181" i="11"/>
  <c r="B182" i="11"/>
  <c r="C181" i="11"/>
  <c r="R54" i="11"/>
  <c r="S53" i="11"/>
  <c r="V55" i="11"/>
  <c r="W58" i="11" s="1"/>
  <c r="U59" i="11"/>
  <c r="X61" i="11" s="1"/>
  <c r="X55" i="11"/>
  <c r="N183" i="11"/>
  <c r="O186" i="11" s="1"/>
  <c r="M187" i="11"/>
  <c r="P189" i="11" s="1"/>
  <c r="P183" i="11"/>
  <c r="V183" i="11"/>
  <c r="W186" i="11" s="1"/>
  <c r="U187" i="11"/>
  <c r="X189" i="11" s="1"/>
  <c r="X183" i="11"/>
  <c r="F54" i="11"/>
  <c r="G53" i="11"/>
  <c r="N54" i="11"/>
  <c r="O53" i="11"/>
  <c r="F182" i="11"/>
  <c r="G181" i="11"/>
  <c r="V54" i="11"/>
  <c r="W53" i="11"/>
  <c r="N182" i="11"/>
  <c r="O181" i="11"/>
  <c r="W181" i="11"/>
  <c r="V182" i="11"/>
  <c r="S45" i="7"/>
  <c r="AI45" i="7"/>
  <c r="AQ45" i="7"/>
  <c r="G49" i="7"/>
  <c r="W45" i="7"/>
  <c r="AU45" i="7"/>
  <c r="K49" i="7"/>
  <c r="O49" i="7"/>
  <c r="AE45" i="7"/>
  <c r="AA45" i="7"/>
  <c r="C45" i="7"/>
  <c r="AM45" i="7"/>
  <c r="D47" i="7"/>
  <c r="B47" i="7"/>
  <c r="C50" i="7" s="1"/>
  <c r="A51" i="7"/>
  <c r="D49" i="7"/>
  <c r="A15" i="9"/>
  <c r="E14" i="9"/>
  <c r="G14" i="9"/>
  <c r="C14" i="9"/>
  <c r="H14" i="9"/>
  <c r="D14" i="9"/>
  <c r="B46" i="7"/>
  <c r="AT46" i="7"/>
  <c r="AV47" i="7"/>
  <c r="AS51" i="7"/>
  <c r="AV49" i="7"/>
  <c r="AT47" i="7"/>
  <c r="AU50" i="7" s="1"/>
  <c r="AR47" i="7"/>
  <c r="AP47" i="7"/>
  <c r="AQ50" i="7" s="1"/>
  <c r="AR49" i="7"/>
  <c r="AO51" i="7"/>
  <c r="AP46" i="7"/>
  <c r="AL46" i="7"/>
  <c r="AN47" i="7"/>
  <c r="AN49" i="7"/>
  <c r="AL47" i="7"/>
  <c r="AM50" i="7" s="1"/>
  <c r="AK51" i="7"/>
  <c r="AJ47" i="7"/>
  <c r="AJ49" i="7"/>
  <c r="AH47" i="7"/>
  <c r="AI50" i="7" s="1"/>
  <c r="AG51" i="7"/>
  <c r="AH46" i="7"/>
  <c r="AF47" i="7"/>
  <c r="AD47" i="7"/>
  <c r="AE50" i="7" s="1"/>
  <c r="AC51" i="7"/>
  <c r="AF49" i="7"/>
  <c r="AD46" i="7"/>
  <c r="Z46" i="7"/>
  <c r="AB47" i="7"/>
  <c r="AB49" i="7"/>
  <c r="Y51" i="7"/>
  <c r="Z47" i="7"/>
  <c r="AA50" i="7" s="1"/>
  <c r="X47" i="7"/>
  <c r="X49" i="7"/>
  <c r="V47" i="7"/>
  <c r="W50" i="7" s="1"/>
  <c r="U51" i="7"/>
  <c r="V46" i="7"/>
  <c r="R46" i="7"/>
  <c r="T47" i="7"/>
  <c r="Q51" i="7"/>
  <c r="R47" i="7"/>
  <c r="S50" i="7" s="1"/>
  <c r="T49" i="7"/>
  <c r="P51" i="7"/>
  <c r="P53" i="7"/>
  <c r="N51" i="7"/>
  <c r="O54" i="7" s="1"/>
  <c r="M55" i="7"/>
  <c r="N50" i="7"/>
  <c r="L51" i="7"/>
  <c r="L53" i="7"/>
  <c r="J51" i="7"/>
  <c r="K54" i="7" s="1"/>
  <c r="I55" i="7"/>
  <c r="J50" i="7"/>
  <c r="H51" i="7"/>
  <c r="H53" i="7"/>
  <c r="F51" i="7"/>
  <c r="G54" i="7" s="1"/>
  <c r="E55" i="7"/>
  <c r="F50" i="7"/>
  <c r="AA12" i="3"/>
  <c r="R59" i="11" l="1"/>
  <c r="S62" i="11" s="1"/>
  <c r="Q63" i="11"/>
  <c r="T65" i="11" s="1"/>
  <c r="T59" i="11"/>
  <c r="B187" i="11"/>
  <c r="C190" i="11" s="1"/>
  <c r="A191" i="11"/>
  <c r="D193" i="11" s="1"/>
  <c r="D187" i="11"/>
  <c r="J187" i="11"/>
  <c r="K190" i="11" s="1"/>
  <c r="I191" i="11"/>
  <c r="L193" i="11" s="1"/>
  <c r="L187" i="11"/>
  <c r="R187" i="11"/>
  <c r="S190" i="11" s="1"/>
  <c r="Q191" i="11"/>
  <c r="T193" i="11" s="1"/>
  <c r="T187" i="11"/>
  <c r="J59" i="11"/>
  <c r="K62" i="11" s="1"/>
  <c r="I63" i="11"/>
  <c r="L65" i="11" s="1"/>
  <c r="L59" i="11"/>
  <c r="B59" i="11"/>
  <c r="C62" i="11" s="1"/>
  <c r="A63" i="11"/>
  <c r="D65" i="11" s="1"/>
  <c r="D59" i="11"/>
  <c r="V187" i="11"/>
  <c r="W190" i="11" s="1"/>
  <c r="U191" i="11"/>
  <c r="X193" i="11" s="1"/>
  <c r="X187" i="11"/>
  <c r="N187" i="11"/>
  <c r="O190" i="11" s="1"/>
  <c r="M191" i="11"/>
  <c r="P193" i="11" s="1"/>
  <c r="P187" i="11"/>
  <c r="V59" i="11"/>
  <c r="W62" i="11" s="1"/>
  <c r="U63" i="11"/>
  <c r="X65" i="11" s="1"/>
  <c r="X59" i="11"/>
  <c r="F187" i="11"/>
  <c r="G190" i="11" s="1"/>
  <c r="E191" i="11"/>
  <c r="H193" i="11" s="1"/>
  <c r="H187" i="11"/>
  <c r="N59" i="11"/>
  <c r="O62" i="11" s="1"/>
  <c r="M63" i="11"/>
  <c r="P65" i="11" s="1"/>
  <c r="P59" i="11"/>
  <c r="F59" i="11"/>
  <c r="G62" i="11" s="1"/>
  <c r="E63" i="11"/>
  <c r="H65" i="11" s="1"/>
  <c r="H59" i="11"/>
  <c r="R58" i="11"/>
  <c r="S57" i="11"/>
  <c r="B186" i="11"/>
  <c r="C185" i="11"/>
  <c r="J186" i="11"/>
  <c r="K185" i="11"/>
  <c r="R186" i="11"/>
  <c r="S185" i="11"/>
  <c r="J58" i="11"/>
  <c r="K57" i="11"/>
  <c r="B58" i="11"/>
  <c r="C57" i="11"/>
  <c r="V186" i="11"/>
  <c r="W185" i="11"/>
  <c r="N186" i="11"/>
  <c r="O185" i="11"/>
  <c r="V58" i="11"/>
  <c r="W57" i="11"/>
  <c r="F186" i="11"/>
  <c r="G185" i="11"/>
  <c r="N58" i="11"/>
  <c r="O57" i="11"/>
  <c r="F58" i="11"/>
  <c r="G57" i="11"/>
  <c r="G53" i="7"/>
  <c r="K53" i="7"/>
  <c r="O53" i="7"/>
  <c r="S49" i="7"/>
  <c r="AQ49" i="7"/>
  <c r="C49" i="7"/>
  <c r="W49" i="7"/>
  <c r="AU49" i="7"/>
  <c r="AA49" i="7"/>
  <c r="AE49" i="7"/>
  <c r="AI49" i="7"/>
  <c r="AM49" i="7"/>
  <c r="D51" i="7"/>
  <c r="B51" i="7"/>
  <c r="C54" i="7" s="1"/>
  <c r="D53" i="7"/>
  <c r="A55" i="7"/>
  <c r="A16" i="9"/>
  <c r="E15" i="9"/>
  <c r="H15" i="9"/>
  <c r="G15" i="9"/>
  <c r="C15" i="9"/>
  <c r="D15" i="9"/>
  <c r="B50" i="7"/>
  <c r="AT50" i="7"/>
  <c r="AV51" i="7"/>
  <c r="AS55" i="7"/>
  <c r="AV53" i="7"/>
  <c r="AT51" i="7"/>
  <c r="AU54" i="7" s="1"/>
  <c r="AR51" i="7"/>
  <c r="AP51" i="7"/>
  <c r="AQ54" i="7" s="1"/>
  <c r="AR53" i="7"/>
  <c r="AO55" i="7"/>
  <c r="AP50" i="7"/>
  <c r="AN51" i="7"/>
  <c r="AN53" i="7"/>
  <c r="AL51" i="7"/>
  <c r="AM54" i="7" s="1"/>
  <c r="AK55" i="7"/>
  <c r="AL50" i="7"/>
  <c r="AH50" i="7"/>
  <c r="AJ51" i="7"/>
  <c r="AJ53" i="7"/>
  <c r="AH51" i="7"/>
  <c r="AI54" i="7" s="1"/>
  <c r="AG55" i="7"/>
  <c r="Z50" i="7"/>
  <c r="AB51" i="7"/>
  <c r="Y55" i="7"/>
  <c r="Z51" i="7"/>
  <c r="AA54" i="7" s="1"/>
  <c r="AB53" i="7"/>
  <c r="AF51" i="7"/>
  <c r="AF53" i="7"/>
  <c r="AD51" i="7"/>
  <c r="AE54" i="7" s="1"/>
  <c r="AC55" i="7"/>
  <c r="AD50" i="7"/>
  <c r="X51" i="7"/>
  <c r="X53" i="7"/>
  <c r="V51" i="7"/>
  <c r="W54" i="7" s="1"/>
  <c r="U55" i="7"/>
  <c r="V50" i="7"/>
  <c r="R50" i="7"/>
  <c r="T51" i="7"/>
  <c r="Q55" i="7"/>
  <c r="T53" i="7"/>
  <c r="R51" i="7"/>
  <c r="S54" i="7" s="1"/>
  <c r="N54" i="7"/>
  <c r="P55" i="7"/>
  <c r="P57" i="7"/>
  <c r="N55" i="7"/>
  <c r="O58" i="7" s="1"/>
  <c r="M59" i="7"/>
  <c r="L55" i="7"/>
  <c r="L57" i="7"/>
  <c r="J55" i="7"/>
  <c r="K58" i="7" s="1"/>
  <c r="I59" i="7"/>
  <c r="J54" i="7"/>
  <c r="H55" i="7"/>
  <c r="E59" i="7"/>
  <c r="H57" i="7"/>
  <c r="F55" i="7"/>
  <c r="G58" i="7" s="1"/>
  <c r="F54" i="7"/>
  <c r="AA13" i="3"/>
  <c r="B63" i="11" l="1"/>
  <c r="C66" i="11" s="1"/>
  <c r="A67" i="11"/>
  <c r="D69" i="11" s="1"/>
  <c r="D63" i="11"/>
  <c r="J63" i="11"/>
  <c r="K66" i="11" s="1"/>
  <c r="I67" i="11"/>
  <c r="L69" i="11" s="1"/>
  <c r="L63" i="11"/>
  <c r="R191" i="11"/>
  <c r="S194" i="11" s="1"/>
  <c r="Q195" i="11"/>
  <c r="T197" i="11" s="1"/>
  <c r="T191" i="11"/>
  <c r="J191" i="11"/>
  <c r="K194" i="11" s="1"/>
  <c r="I195" i="11"/>
  <c r="L197" i="11" s="1"/>
  <c r="L191" i="11"/>
  <c r="B191" i="11"/>
  <c r="C194" i="11" s="1"/>
  <c r="A195" i="11"/>
  <c r="D197" i="11" s="1"/>
  <c r="D191" i="11"/>
  <c r="R63" i="11"/>
  <c r="S66" i="11" s="1"/>
  <c r="Q67" i="11"/>
  <c r="T69" i="11" s="1"/>
  <c r="T63" i="11"/>
  <c r="F63" i="11"/>
  <c r="G66" i="11" s="1"/>
  <c r="E67" i="11"/>
  <c r="H69" i="11" s="1"/>
  <c r="H63" i="11"/>
  <c r="N63" i="11"/>
  <c r="O66" i="11" s="1"/>
  <c r="M67" i="11"/>
  <c r="P69" i="11" s="1"/>
  <c r="P63" i="11"/>
  <c r="F191" i="11"/>
  <c r="G194" i="11" s="1"/>
  <c r="E195" i="11"/>
  <c r="H197" i="11" s="1"/>
  <c r="H191" i="11"/>
  <c r="V63" i="11"/>
  <c r="W66" i="11" s="1"/>
  <c r="U67" i="11"/>
  <c r="X69" i="11" s="1"/>
  <c r="X63" i="11"/>
  <c r="N191" i="11"/>
  <c r="O194" i="11" s="1"/>
  <c r="M195" i="11"/>
  <c r="P197" i="11" s="1"/>
  <c r="P191" i="11"/>
  <c r="V191" i="11"/>
  <c r="W194" i="11" s="1"/>
  <c r="U195" i="11"/>
  <c r="X197" i="11" s="1"/>
  <c r="X191" i="11"/>
  <c r="B62" i="11"/>
  <c r="C61" i="11"/>
  <c r="J62" i="11"/>
  <c r="K61" i="11"/>
  <c r="R190" i="11"/>
  <c r="S189" i="11"/>
  <c r="J190" i="11"/>
  <c r="K189" i="11"/>
  <c r="B190" i="11"/>
  <c r="C189" i="11"/>
  <c r="R62" i="11"/>
  <c r="S61" i="11"/>
  <c r="F62" i="11"/>
  <c r="G61" i="11"/>
  <c r="N62" i="11"/>
  <c r="O61" i="11"/>
  <c r="F190" i="11"/>
  <c r="G189" i="11"/>
  <c r="V62" i="11"/>
  <c r="W61" i="11"/>
  <c r="N190" i="11"/>
  <c r="O189" i="11"/>
  <c r="V190" i="11"/>
  <c r="W189" i="11"/>
  <c r="AI53" i="7"/>
  <c r="W53" i="7"/>
  <c r="AM53" i="7"/>
  <c r="AU53" i="7"/>
  <c r="K57" i="7"/>
  <c r="O57" i="7"/>
  <c r="S53" i="7"/>
  <c r="AE53" i="7"/>
  <c r="AA53" i="7"/>
  <c r="AQ53" i="7"/>
  <c r="C53" i="7"/>
  <c r="G57" i="7"/>
  <c r="B54" i="7"/>
  <c r="D55" i="7"/>
  <c r="B55" i="7"/>
  <c r="C58" i="7" s="1"/>
  <c r="A59" i="7"/>
  <c r="D57" i="7"/>
  <c r="A17" i="9"/>
  <c r="E16" i="9"/>
  <c r="G16" i="9"/>
  <c r="D16" i="9"/>
  <c r="C16" i="9"/>
  <c r="H16" i="9"/>
  <c r="AV55" i="7"/>
  <c r="AS59" i="7"/>
  <c r="AV57" i="7"/>
  <c r="AT55" i="7"/>
  <c r="AU58" i="7" s="1"/>
  <c r="AT54" i="7"/>
  <c r="AP54" i="7"/>
  <c r="AR55" i="7"/>
  <c r="AR57" i="7"/>
  <c r="AP55" i="7"/>
  <c r="AQ58" i="7" s="1"/>
  <c r="AO59" i="7"/>
  <c r="AN55" i="7"/>
  <c r="AN57" i="7"/>
  <c r="AL55" i="7"/>
  <c r="AM58" i="7" s="1"/>
  <c r="AK59" i="7"/>
  <c r="AL54" i="7"/>
  <c r="AJ55" i="7"/>
  <c r="AJ57" i="7"/>
  <c r="AH55" i="7"/>
  <c r="AI58" i="7" s="1"/>
  <c r="AG59" i="7"/>
  <c r="AH54" i="7"/>
  <c r="AF55" i="7"/>
  <c r="AD55" i="7"/>
  <c r="AE58" i="7" s="1"/>
  <c r="AC59" i="7"/>
  <c r="AF57" i="7"/>
  <c r="AD54" i="7"/>
  <c r="Z54" i="7"/>
  <c r="AB55" i="7"/>
  <c r="AB57" i="7"/>
  <c r="Y59" i="7"/>
  <c r="Z55" i="7"/>
  <c r="AA58" i="7" s="1"/>
  <c r="X55" i="7"/>
  <c r="X57" i="7"/>
  <c r="V55" i="7"/>
  <c r="W58" i="7" s="1"/>
  <c r="U59" i="7"/>
  <c r="V54" i="7"/>
  <c r="T55" i="7"/>
  <c r="Q59" i="7"/>
  <c r="R55" i="7"/>
  <c r="S58" i="7" s="1"/>
  <c r="T57" i="7"/>
  <c r="R54" i="7"/>
  <c r="P59" i="7"/>
  <c r="P61" i="7"/>
  <c r="N59" i="7"/>
  <c r="O62" i="7" s="1"/>
  <c r="M63" i="7"/>
  <c r="N58" i="7"/>
  <c r="L59" i="7"/>
  <c r="L61" i="7"/>
  <c r="J59" i="7"/>
  <c r="K62" i="7" s="1"/>
  <c r="I63" i="7"/>
  <c r="J58" i="7"/>
  <c r="F58" i="7"/>
  <c r="H59" i="7"/>
  <c r="E63" i="7"/>
  <c r="H61" i="7"/>
  <c r="F59" i="7"/>
  <c r="G62" i="7" s="1"/>
  <c r="AA14" i="3"/>
  <c r="R67" i="11" l="1"/>
  <c r="S70" i="11" s="1"/>
  <c r="Q71" i="11"/>
  <c r="T73" i="11" s="1"/>
  <c r="T67" i="11"/>
  <c r="B195" i="11"/>
  <c r="C198" i="11" s="1"/>
  <c r="A199" i="11"/>
  <c r="D201" i="11" s="1"/>
  <c r="D195" i="11"/>
  <c r="J195" i="11"/>
  <c r="K198" i="11" s="1"/>
  <c r="I199" i="11"/>
  <c r="L201" i="11" s="1"/>
  <c r="L195" i="11"/>
  <c r="R195" i="11"/>
  <c r="S198" i="11" s="1"/>
  <c r="Q199" i="11"/>
  <c r="T201" i="11" s="1"/>
  <c r="T195" i="11"/>
  <c r="J67" i="11"/>
  <c r="K70" i="11" s="1"/>
  <c r="I71" i="11"/>
  <c r="L73" i="11" s="1"/>
  <c r="L67" i="11"/>
  <c r="B67" i="11"/>
  <c r="C70" i="11" s="1"/>
  <c r="A71" i="11"/>
  <c r="D73" i="11" s="1"/>
  <c r="D67" i="11"/>
  <c r="V195" i="11"/>
  <c r="W198" i="11" s="1"/>
  <c r="U199" i="11"/>
  <c r="X201" i="11" s="1"/>
  <c r="X195" i="11"/>
  <c r="N195" i="11"/>
  <c r="O198" i="11" s="1"/>
  <c r="M199" i="11"/>
  <c r="P201" i="11" s="1"/>
  <c r="P195" i="11"/>
  <c r="V67" i="11"/>
  <c r="W70" i="11" s="1"/>
  <c r="U71" i="11"/>
  <c r="X73" i="11" s="1"/>
  <c r="X67" i="11"/>
  <c r="F195" i="11"/>
  <c r="G198" i="11" s="1"/>
  <c r="E199" i="11"/>
  <c r="H201" i="11" s="1"/>
  <c r="H195" i="11"/>
  <c r="N67" i="11"/>
  <c r="O70" i="11" s="1"/>
  <c r="M71" i="11"/>
  <c r="P73" i="11" s="1"/>
  <c r="P67" i="11"/>
  <c r="F67" i="11"/>
  <c r="G70" i="11" s="1"/>
  <c r="E71" i="11"/>
  <c r="H73" i="11" s="1"/>
  <c r="H67" i="11"/>
  <c r="R66" i="11"/>
  <c r="S65" i="11"/>
  <c r="B194" i="11"/>
  <c r="C193" i="11"/>
  <c r="J194" i="11"/>
  <c r="K193" i="11"/>
  <c r="R194" i="11"/>
  <c r="S193" i="11"/>
  <c r="J66" i="11"/>
  <c r="K65" i="11"/>
  <c r="B66" i="11"/>
  <c r="C65" i="11"/>
  <c r="V194" i="11"/>
  <c r="W193" i="11"/>
  <c r="N194" i="11"/>
  <c r="O193" i="11"/>
  <c r="V66" i="11"/>
  <c r="W65" i="11"/>
  <c r="F194" i="11"/>
  <c r="G193" i="11"/>
  <c r="N66" i="11"/>
  <c r="O65" i="11"/>
  <c r="F66" i="11"/>
  <c r="G65" i="11"/>
  <c r="W57" i="7"/>
  <c r="AM57" i="7"/>
  <c r="AQ57" i="7"/>
  <c r="K61" i="7"/>
  <c r="AU57" i="7"/>
  <c r="C57" i="7"/>
  <c r="G61" i="7"/>
  <c r="O61" i="7"/>
  <c r="S57" i="7"/>
  <c r="AA57" i="7"/>
  <c r="AE57" i="7"/>
  <c r="AI57" i="7"/>
  <c r="A18" i="9"/>
  <c r="E17" i="9"/>
  <c r="H17" i="9"/>
  <c r="G17" i="9"/>
  <c r="D17" i="9"/>
  <c r="C17" i="9"/>
  <c r="D59" i="7"/>
  <c r="B59" i="7"/>
  <c r="C62" i="7" s="1"/>
  <c r="D61" i="7"/>
  <c r="A63" i="7"/>
  <c r="B58" i="7"/>
  <c r="AT58" i="7"/>
  <c r="AV59" i="7"/>
  <c r="AS63" i="7"/>
  <c r="AV61" i="7"/>
  <c r="AT59" i="7"/>
  <c r="AU62" i="7" s="1"/>
  <c r="AR59" i="7"/>
  <c r="AR61" i="7"/>
  <c r="AP59" i="7"/>
  <c r="AQ62" i="7" s="1"/>
  <c r="AO63" i="7"/>
  <c r="AP58" i="7"/>
  <c r="AL58" i="7"/>
  <c r="AN59" i="7"/>
  <c r="AK63" i="7"/>
  <c r="AN61" i="7"/>
  <c r="AL59" i="7"/>
  <c r="AM62" i="7" s="1"/>
  <c r="AJ59" i="7"/>
  <c r="AJ61" i="7"/>
  <c r="AH59" i="7"/>
  <c r="AI62" i="7" s="1"/>
  <c r="AG63" i="7"/>
  <c r="AH58" i="7"/>
  <c r="Z58" i="7"/>
  <c r="AB59" i="7"/>
  <c r="Y63" i="7"/>
  <c r="AB61" i="7"/>
  <c r="Z59" i="7"/>
  <c r="AA62" i="7" s="1"/>
  <c r="AF59" i="7"/>
  <c r="AF61" i="7"/>
  <c r="AD59" i="7"/>
  <c r="AE62" i="7" s="1"/>
  <c r="AC63" i="7"/>
  <c r="AD58" i="7"/>
  <c r="X59" i="7"/>
  <c r="X61" i="7"/>
  <c r="V59" i="7"/>
  <c r="W62" i="7" s="1"/>
  <c r="U63" i="7"/>
  <c r="V58" i="7"/>
  <c r="R58" i="7"/>
  <c r="T59" i="7"/>
  <c r="Q63" i="7"/>
  <c r="T61" i="7"/>
  <c r="R59" i="7"/>
  <c r="S62" i="7" s="1"/>
  <c r="P63" i="7"/>
  <c r="P65" i="7"/>
  <c r="N63" i="7"/>
  <c r="O66" i="7" s="1"/>
  <c r="M67" i="7"/>
  <c r="N62" i="7"/>
  <c r="L63" i="7"/>
  <c r="L65" i="7"/>
  <c r="J63" i="7"/>
  <c r="K66" i="7" s="1"/>
  <c r="I67" i="7"/>
  <c r="J62" i="7"/>
  <c r="F62" i="7"/>
  <c r="H63" i="7"/>
  <c r="E67" i="7"/>
  <c r="H65" i="7"/>
  <c r="F63" i="7"/>
  <c r="G66" i="7" s="1"/>
  <c r="AA15" i="3"/>
  <c r="B71" i="11" l="1"/>
  <c r="C74" i="11" s="1"/>
  <c r="A75" i="11"/>
  <c r="D77" i="11" s="1"/>
  <c r="D71" i="11"/>
  <c r="J71" i="11"/>
  <c r="K74" i="11" s="1"/>
  <c r="I75" i="11"/>
  <c r="L77" i="11" s="1"/>
  <c r="L71" i="11"/>
  <c r="R199" i="11"/>
  <c r="S202" i="11" s="1"/>
  <c r="Q203" i="11"/>
  <c r="T205" i="11" s="1"/>
  <c r="T199" i="11"/>
  <c r="J199" i="11"/>
  <c r="K202" i="11" s="1"/>
  <c r="I203" i="11"/>
  <c r="L205" i="11" s="1"/>
  <c r="L199" i="11"/>
  <c r="B199" i="11"/>
  <c r="C202" i="11" s="1"/>
  <c r="A203" i="11"/>
  <c r="D205" i="11" s="1"/>
  <c r="D199" i="11"/>
  <c r="R71" i="11"/>
  <c r="S74" i="11" s="1"/>
  <c r="Q75" i="11"/>
  <c r="T77" i="11" s="1"/>
  <c r="T71" i="11"/>
  <c r="F71" i="11"/>
  <c r="G74" i="11" s="1"/>
  <c r="H71" i="11"/>
  <c r="E75" i="11"/>
  <c r="H77" i="11" s="1"/>
  <c r="N71" i="11"/>
  <c r="O74" i="11" s="1"/>
  <c r="P71" i="11"/>
  <c r="M75" i="11"/>
  <c r="P77" i="11" s="1"/>
  <c r="F199" i="11"/>
  <c r="G202" i="11" s="1"/>
  <c r="H199" i="11"/>
  <c r="E203" i="11"/>
  <c r="H205" i="11" s="1"/>
  <c r="V71" i="11"/>
  <c r="W74" i="11" s="1"/>
  <c r="X71" i="11"/>
  <c r="U75" i="11"/>
  <c r="X77" i="11" s="1"/>
  <c r="N199" i="11"/>
  <c r="O202" i="11" s="1"/>
  <c r="P199" i="11"/>
  <c r="M203" i="11"/>
  <c r="P205" i="11" s="1"/>
  <c r="V199" i="11"/>
  <c r="W202" i="11" s="1"/>
  <c r="X199" i="11"/>
  <c r="U203" i="11"/>
  <c r="X205" i="11" s="1"/>
  <c r="B70" i="11"/>
  <c r="C69" i="11"/>
  <c r="J70" i="11"/>
  <c r="K69" i="11"/>
  <c r="R198" i="11"/>
  <c r="S197" i="11"/>
  <c r="J198" i="11"/>
  <c r="K197" i="11"/>
  <c r="B198" i="11"/>
  <c r="C197" i="11"/>
  <c r="R70" i="11"/>
  <c r="S69" i="11"/>
  <c r="F70" i="11"/>
  <c r="G69" i="11"/>
  <c r="N70" i="11"/>
  <c r="O69" i="11"/>
  <c r="F198" i="11"/>
  <c r="G197" i="11"/>
  <c r="V70" i="11"/>
  <c r="W69" i="11"/>
  <c r="N198" i="11"/>
  <c r="O197" i="11"/>
  <c r="V198" i="11"/>
  <c r="W197" i="11"/>
  <c r="G65" i="7"/>
  <c r="W61" i="7"/>
  <c r="AA61" i="7"/>
  <c r="AU61" i="7"/>
  <c r="C61" i="7"/>
  <c r="K65" i="7"/>
  <c r="S61" i="7"/>
  <c r="AE61" i="7"/>
  <c r="AQ61" i="7"/>
  <c r="O65" i="7"/>
  <c r="AM61" i="7"/>
  <c r="AI61" i="7"/>
  <c r="D63" i="7"/>
  <c r="B63" i="7"/>
  <c r="C66" i="7" s="1"/>
  <c r="A67" i="7"/>
  <c r="D65" i="7"/>
  <c r="B62" i="7"/>
  <c r="A19" i="9"/>
  <c r="E18" i="9"/>
  <c r="D18" i="9"/>
  <c r="C18" i="9"/>
  <c r="H18" i="9"/>
  <c r="G18" i="9"/>
  <c r="AV63" i="7"/>
  <c r="AS67" i="7"/>
  <c r="AV65" i="7"/>
  <c r="AT63" i="7"/>
  <c r="AU66" i="7" s="1"/>
  <c r="AT62" i="7"/>
  <c r="AR63" i="7"/>
  <c r="AR65" i="7"/>
  <c r="AP63" i="7"/>
  <c r="AQ66" i="7" s="1"/>
  <c r="AO67" i="7"/>
  <c r="AP62" i="7"/>
  <c r="AN63" i="7"/>
  <c r="AN65" i="7"/>
  <c r="AL63" i="7"/>
  <c r="AM66" i="7" s="1"/>
  <c r="AK67" i="7"/>
  <c r="AL62" i="7"/>
  <c r="AH62" i="7"/>
  <c r="AJ63" i="7"/>
  <c r="AJ65" i="7"/>
  <c r="AH63" i="7"/>
  <c r="AI66" i="7" s="1"/>
  <c r="AG67" i="7"/>
  <c r="AF63" i="7"/>
  <c r="AD63" i="7"/>
  <c r="AE66" i="7" s="1"/>
  <c r="AC67" i="7"/>
  <c r="AF65" i="7"/>
  <c r="Z62" i="7"/>
  <c r="AD62" i="7"/>
  <c r="AB63" i="7"/>
  <c r="AB65" i="7"/>
  <c r="Y67" i="7"/>
  <c r="Z63" i="7"/>
  <c r="AA66" i="7" s="1"/>
  <c r="X63" i="7"/>
  <c r="X65" i="7"/>
  <c r="V63" i="7"/>
  <c r="W66" i="7" s="1"/>
  <c r="U67" i="7"/>
  <c r="V62" i="7"/>
  <c r="R62" i="7"/>
  <c r="T63" i="7"/>
  <c r="Q67" i="7"/>
  <c r="R63" i="7"/>
  <c r="S66" i="7" s="1"/>
  <c r="T65" i="7"/>
  <c r="P67" i="7"/>
  <c r="P69" i="7"/>
  <c r="N67" i="7"/>
  <c r="O70" i="7" s="1"/>
  <c r="M71" i="7"/>
  <c r="N66" i="7"/>
  <c r="L67" i="7"/>
  <c r="L69" i="7"/>
  <c r="J67" i="7"/>
  <c r="K70" i="7" s="1"/>
  <c r="I71" i="7"/>
  <c r="J66" i="7"/>
  <c r="H67" i="7"/>
  <c r="E71" i="7"/>
  <c r="H69" i="7"/>
  <c r="F67" i="7"/>
  <c r="G70" i="7" s="1"/>
  <c r="F66" i="7"/>
  <c r="AB15" i="3"/>
  <c r="B29" i="6"/>
  <c r="V203" i="11" l="1"/>
  <c r="W206" i="11" s="1"/>
  <c r="U207" i="11"/>
  <c r="X209" i="11" s="1"/>
  <c r="X203" i="11"/>
  <c r="N203" i="11"/>
  <c r="O206" i="11" s="1"/>
  <c r="M207" i="11"/>
  <c r="P209" i="11" s="1"/>
  <c r="P203" i="11"/>
  <c r="V75" i="11"/>
  <c r="W78" i="11" s="1"/>
  <c r="U79" i="11"/>
  <c r="X81" i="11" s="1"/>
  <c r="X75" i="11"/>
  <c r="F203" i="11"/>
  <c r="G206" i="11" s="1"/>
  <c r="E207" i="11"/>
  <c r="H209" i="11" s="1"/>
  <c r="H203" i="11"/>
  <c r="N75" i="11"/>
  <c r="O78" i="11" s="1"/>
  <c r="M79" i="11"/>
  <c r="P81" i="11" s="1"/>
  <c r="P75" i="11"/>
  <c r="F75" i="11"/>
  <c r="G78" i="11" s="1"/>
  <c r="E79" i="11"/>
  <c r="H81" i="11" s="1"/>
  <c r="H75" i="11"/>
  <c r="R75" i="11"/>
  <c r="S78" i="11" s="1"/>
  <c r="Q79" i="11"/>
  <c r="T81" i="11" s="1"/>
  <c r="T75" i="11"/>
  <c r="B203" i="11"/>
  <c r="C206" i="11" s="1"/>
  <c r="A207" i="11"/>
  <c r="D209" i="11" s="1"/>
  <c r="D203" i="11"/>
  <c r="J203" i="11"/>
  <c r="K206" i="11" s="1"/>
  <c r="I207" i="11"/>
  <c r="L209" i="11" s="1"/>
  <c r="L203" i="11"/>
  <c r="R203" i="11"/>
  <c r="S206" i="11" s="1"/>
  <c r="Q207" i="11"/>
  <c r="T209" i="11" s="1"/>
  <c r="T203" i="11"/>
  <c r="J75" i="11"/>
  <c r="K78" i="11" s="1"/>
  <c r="I79" i="11"/>
  <c r="L81" i="11" s="1"/>
  <c r="L75" i="11"/>
  <c r="B75" i="11"/>
  <c r="C78" i="11" s="1"/>
  <c r="A79" i="11"/>
  <c r="D81" i="11" s="1"/>
  <c r="D75" i="11"/>
  <c r="R74" i="11"/>
  <c r="S73" i="11"/>
  <c r="C201" i="11"/>
  <c r="B202" i="11"/>
  <c r="J202" i="11"/>
  <c r="K201" i="11"/>
  <c r="S201" i="11"/>
  <c r="R202" i="11"/>
  <c r="J74" i="11"/>
  <c r="K73" i="11"/>
  <c r="B74" i="11"/>
  <c r="C73" i="11"/>
  <c r="V202" i="11"/>
  <c r="W201" i="11"/>
  <c r="N202" i="11"/>
  <c r="O201" i="11"/>
  <c r="V74" i="11"/>
  <c r="W73" i="11"/>
  <c r="F202" i="11"/>
  <c r="G201" i="11"/>
  <c r="N74" i="11"/>
  <c r="O73" i="11"/>
  <c r="F74" i="11"/>
  <c r="G73" i="11"/>
  <c r="W65" i="7"/>
  <c r="AM65" i="7"/>
  <c r="K69" i="7"/>
  <c r="AQ65" i="7"/>
  <c r="AU65" i="7"/>
  <c r="O69" i="7"/>
  <c r="S65" i="7"/>
  <c r="AI65" i="7"/>
  <c r="C65" i="7"/>
  <c r="G69" i="7"/>
  <c r="AA65" i="7"/>
  <c r="AE65" i="7"/>
  <c r="D69" i="7"/>
  <c r="A71" i="7"/>
  <c r="D67" i="7"/>
  <c r="B67" i="7"/>
  <c r="C70" i="7" s="1"/>
  <c r="B66" i="7"/>
  <c r="A20" i="9"/>
  <c r="E19" i="9"/>
  <c r="D19" i="9"/>
  <c r="H19" i="9"/>
  <c r="G19" i="9"/>
  <c r="C19" i="9"/>
  <c r="AT66" i="7"/>
  <c r="AV67" i="7"/>
  <c r="AS71" i="7"/>
  <c r="AV69" i="7"/>
  <c r="AT67" i="7"/>
  <c r="AU70" i="7" s="1"/>
  <c r="AP66" i="7"/>
  <c r="AR67" i="7"/>
  <c r="AR69" i="7"/>
  <c r="AP67" i="7"/>
  <c r="AQ70" i="7" s="1"/>
  <c r="AO71" i="7"/>
  <c r="AN67" i="7"/>
  <c r="AK71" i="7"/>
  <c r="AN69" i="7"/>
  <c r="AL67" i="7"/>
  <c r="AM70" i="7" s="1"/>
  <c r="AL66" i="7"/>
  <c r="AH66" i="7"/>
  <c r="AJ67" i="7"/>
  <c r="AJ69" i="7"/>
  <c r="AH67" i="7"/>
  <c r="AI70" i="7" s="1"/>
  <c r="AG71" i="7"/>
  <c r="Z66" i="7"/>
  <c r="AB67" i="7"/>
  <c r="Y71" i="7"/>
  <c r="Z67" i="7"/>
  <c r="AA70" i="7" s="1"/>
  <c r="AB69" i="7"/>
  <c r="AF67" i="7"/>
  <c r="AF69" i="7"/>
  <c r="AD67" i="7"/>
  <c r="AE70" i="7" s="1"/>
  <c r="AC71" i="7"/>
  <c r="AD66" i="7"/>
  <c r="X67" i="7"/>
  <c r="X69" i="7"/>
  <c r="V67" i="7"/>
  <c r="W70" i="7" s="1"/>
  <c r="U71" i="7"/>
  <c r="V66" i="7"/>
  <c r="R66" i="7"/>
  <c r="T67" i="7"/>
  <c r="Q71" i="7"/>
  <c r="T69" i="7"/>
  <c r="R67" i="7"/>
  <c r="S70" i="7" s="1"/>
  <c r="N70" i="7"/>
  <c r="P71" i="7"/>
  <c r="P73" i="7"/>
  <c r="N71" i="7"/>
  <c r="O74" i="7" s="1"/>
  <c r="M75" i="7"/>
  <c r="J70" i="7"/>
  <c r="L71" i="7"/>
  <c r="L73" i="7"/>
  <c r="J71" i="7"/>
  <c r="K74" i="7" s="1"/>
  <c r="I75" i="7"/>
  <c r="H71" i="7"/>
  <c r="E75" i="7"/>
  <c r="H73" i="7"/>
  <c r="F71" i="7"/>
  <c r="G74" i="7" s="1"/>
  <c r="F70" i="7"/>
  <c r="AH5" i="3"/>
  <c r="AH3" i="3"/>
  <c r="AH8" i="3"/>
  <c r="AH9" i="3"/>
  <c r="AH25" i="3"/>
  <c r="AH10" i="3"/>
  <c r="AH26" i="3"/>
  <c r="AH7" i="3"/>
  <c r="AH23" i="3"/>
  <c r="AH12" i="3"/>
  <c r="AH28" i="3"/>
  <c r="AH13" i="3"/>
  <c r="AH29" i="3"/>
  <c r="AH14" i="3"/>
  <c r="AH30" i="3"/>
  <c r="AH11" i="3"/>
  <c r="AH31" i="3"/>
  <c r="AH16" i="3"/>
  <c r="AH32" i="3"/>
  <c r="AH27" i="3"/>
  <c r="AH17" i="3"/>
  <c r="AH33" i="3"/>
  <c r="AH18" i="3"/>
  <c r="AH34" i="3"/>
  <c r="AH15" i="3"/>
  <c r="AH4" i="3"/>
  <c r="AH20" i="3"/>
  <c r="AH2" i="3"/>
  <c r="AH21" i="3"/>
  <c r="AH6" i="3"/>
  <c r="AH22" i="3"/>
  <c r="AH19" i="3"/>
  <c r="AH24" i="3"/>
  <c r="B79" i="11" l="1"/>
  <c r="C82" i="11" s="1"/>
  <c r="A83" i="11"/>
  <c r="D85" i="11" s="1"/>
  <c r="D79" i="11"/>
  <c r="J79" i="11"/>
  <c r="K82" i="11" s="1"/>
  <c r="I83" i="11"/>
  <c r="L85" i="11" s="1"/>
  <c r="L79" i="11"/>
  <c r="R207" i="11"/>
  <c r="S210" i="11" s="1"/>
  <c r="Q211" i="11"/>
  <c r="T213" i="11" s="1"/>
  <c r="T207" i="11"/>
  <c r="J207" i="11"/>
  <c r="K210" i="11" s="1"/>
  <c r="I211" i="11"/>
  <c r="L213" i="11" s="1"/>
  <c r="L207" i="11"/>
  <c r="B207" i="11"/>
  <c r="C210" i="11" s="1"/>
  <c r="A211" i="11"/>
  <c r="D213" i="11" s="1"/>
  <c r="D207" i="11"/>
  <c r="R79" i="11"/>
  <c r="S82" i="11" s="1"/>
  <c r="Q83" i="11"/>
  <c r="T85" i="11" s="1"/>
  <c r="T79" i="11"/>
  <c r="B78" i="11"/>
  <c r="C77" i="11"/>
  <c r="J78" i="11"/>
  <c r="K77" i="11"/>
  <c r="R206" i="11"/>
  <c r="S205" i="11"/>
  <c r="J206" i="11"/>
  <c r="K205" i="11"/>
  <c r="B206" i="11"/>
  <c r="C205" i="11"/>
  <c r="R78" i="11"/>
  <c r="S77" i="11"/>
  <c r="F79" i="11"/>
  <c r="G82" i="11" s="1"/>
  <c r="E83" i="11"/>
  <c r="H85" i="11" s="1"/>
  <c r="H79" i="11"/>
  <c r="N79" i="11"/>
  <c r="O82" i="11" s="1"/>
  <c r="M83" i="11"/>
  <c r="P85" i="11" s="1"/>
  <c r="P79" i="11"/>
  <c r="F207" i="11"/>
  <c r="G210" i="11" s="1"/>
  <c r="E211" i="11"/>
  <c r="H213" i="11" s="1"/>
  <c r="H207" i="11"/>
  <c r="V79" i="11"/>
  <c r="W82" i="11" s="1"/>
  <c r="U83" i="11"/>
  <c r="X85" i="11" s="1"/>
  <c r="X79" i="11"/>
  <c r="N207" i="11"/>
  <c r="O210" i="11" s="1"/>
  <c r="M211" i="11"/>
  <c r="P213" i="11" s="1"/>
  <c r="P207" i="11"/>
  <c r="V207" i="11"/>
  <c r="W210" i="11" s="1"/>
  <c r="U211" i="11"/>
  <c r="X213" i="11" s="1"/>
  <c r="X207" i="11"/>
  <c r="F78" i="11"/>
  <c r="G77" i="11"/>
  <c r="N78" i="11"/>
  <c r="O77" i="11"/>
  <c r="F206" i="11"/>
  <c r="G205" i="11"/>
  <c r="V78" i="11"/>
  <c r="W77" i="11"/>
  <c r="N206" i="11"/>
  <c r="O205" i="11"/>
  <c r="V206" i="11"/>
  <c r="W205" i="11"/>
  <c r="K73" i="7"/>
  <c r="AQ69" i="7"/>
  <c r="AU69" i="7"/>
  <c r="C69" i="7"/>
  <c r="O73" i="7"/>
  <c r="S69" i="7"/>
  <c r="AE69" i="7"/>
  <c r="AI69" i="7"/>
  <c r="W69" i="7"/>
  <c r="AA69" i="7"/>
  <c r="G73" i="7"/>
  <c r="AM69" i="7"/>
  <c r="A75" i="7"/>
  <c r="D73" i="7"/>
  <c r="D71" i="7"/>
  <c r="B71" i="7"/>
  <c r="C74" i="7" s="1"/>
  <c r="A21" i="9"/>
  <c r="E20" i="9"/>
  <c r="G20" i="9"/>
  <c r="H20" i="9"/>
  <c r="D20" i="9"/>
  <c r="C20" i="9"/>
  <c r="B70" i="7"/>
  <c r="AT70" i="7"/>
  <c r="AV71" i="7"/>
  <c r="AS75" i="7"/>
  <c r="AV73" i="7"/>
  <c r="AT71" i="7"/>
  <c r="AU74" i="7" s="1"/>
  <c r="AR71" i="7"/>
  <c r="AR73" i="7"/>
  <c r="AP71" i="7"/>
  <c r="AQ74" i="7" s="1"/>
  <c r="AO75" i="7"/>
  <c r="AP70" i="7"/>
  <c r="AL70" i="7"/>
  <c r="AN71" i="7"/>
  <c r="AK75" i="7"/>
  <c r="AN73" i="7"/>
  <c r="AL71" i="7"/>
  <c r="AM74" i="7" s="1"/>
  <c r="AH70" i="7"/>
  <c r="AJ71" i="7"/>
  <c r="AJ73" i="7"/>
  <c r="AH71" i="7"/>
  <c r="AI74" i="7" s="1"/>
  <c r="AG75" i="7"/>
  <c r="AF71" i="7"/>
  <c r="AD71" i="7"/>
  <c r="AE74" i="7" s="1"/>
  <c r="AC75" i="7"/>
  <c r="AF73" i="7"/>
  <c r="AD70" i="7"/>
  <c r="Z70" i="7"/>
  <c r="AB71" i="7"/>
  <c r="AB73" i="7"/>
  <c r="Y75" i="7"/>
  <c r="Z71" i="7"/>
  <c r="AA74" i="7" s="1"/>
  <c r="X71" i="7"/>
  <c r="X73" i="7"/>
  <c r="V71" i="7"/>
  <c r="W74" i="7" s="1"/>
  <c r="U75" i="7"/>
  <c r="V70" i="7"/>
  <c r="T71" i="7"/>
  <c r="Q75" i="7"/>
  <c r="R71" i="7"/>
  <c r="S74" i="7" s="1"/>
  <c r="T73" i="7"/>
  <c r="R70" i="7"/>
  <c r="N74" i="7"/>
  <c r="P75" i="7"/>
  <c r="M79" i="7"/>
  <c r="P77" i="7"/>
  <c r="N75" i="7"/>
  <c r="O78" i="7" s="1"/>
  <c r="L75" i="7"/>
  <c r="L77" i="7"/>
  <c r="J75" i="7"/>
  <c r="K78" i="7" s="1"/>
  <c r="I79" i="7"/>
  <c r="J74" i="7"/>
  <c r="F74" i="7"/>
  <c r="H75" i="7"/>
  <c r="H77" i="7"/>
  <c r="F75" i="7"/>
  <c r="G78" i="7" s="1"/>
  <c r="E79" i="7"/>
  <c r="AI2" i="3"/>
  <c r="Q87" i="11" l="1"/>
  <c r="T89" i="11" s="1"/>
  <c r="R83" i="11"/>
  <c r="S86" i="11" s="1"/>
  <c r="T83" i="11"/>
  <c r="A215" i="11"/>
  <c r="D217" i="11" s="1"/>
  <c r="B211" i="11"/>
  <c r="C214" i="11" s="1"/>
  <c r="D211" i="11"/>
  <c r="I215" i="11"/>
  <c r="L217" i="11" s="1"/>
  <c r="J211" i="11"/>
  <c r="K214" i="11" s="1"/>
  <c r="L211" i="11"/>
  <c r="Q215" i="11"/>
  <c r="T217" i="11" s="1"/>
  <c r="R211" i="11"/>
  <c r="S214" i="11" s="1"/>
  <c r="T211" i="11"/>
  <c r="I87" i="11"/>
  <c r="L89" i="11" s="1"/>
  <c r="J83" i="11"/>
  <c r="K86" i="11" s="1"/>
  <c r="L83" i="11"/>
  <c r="A87" i="11"/>
  <c r="D89" i="11" s="1"/>
  <c r="B83" i="11"/>
  <c r="C86" i="11" s="1"/>
  <c r="D83" i="11"/>
  <c r="U215" i="11"/>
  <c r="X217" i="11" s="1"/>
  <c r="V211" i="11"/>
  <c r="W214" i="11" s="1"/>
  <c r="X211" i="11"/>
  <c r="M215" i="11"/>
  <c r="P217" i="11" s="1"/>
  <c r="N211" i="11"/>
  <c r="O214" i="11" s="1"/>
  <c r="P211" i="11"/>
  <c r="U87" i="11"/>
  <c r="X89" i="11" s="1"/>
  <c r="V83" i="11"/>
  <c r="W86" i="11" s="1"/>
  <c r="X83" i="11"/>
  <c r="E215" i="11"/>
  <c r="H217" i="11" s="1"/>
  <c r="F211" i="11"/>
  <c r="G214" i="11" s="1"/>
  <c r="H211" i="11"/>
  <c r="M87" i="11"/>
  <c r="P89" i="11" s="1"/>
  <c r="N83" i="11"/>
  <c r="O86" i="11" s="1"/>
  <c r="P83" i="11"/>
  <c r="E87" i="11"/>
  <c r="H89" i="11" s="1"/>
  <c r="F83" i="11"/>
  <c r="G86" i="11" s="1"/>
  <c r="H83" i="11"/>
  <c r="R82" i="11"/>
  <c r="S81" i="11"/>
  <c r="B210" i="11"/>
  <c r="C209" i="11"/>
  <c r="J210" i="11"/>
  <c r="K209" i="11"/>
  <c r="R210" i="11"/>
  <c r="S209" i="11"/>
  <c r="J82" i="11"/>
  <c r="K81" i="11"/>
  <c r="B82" i="11"/>
  <c r="C81" i="11"/>
  <c r="V210" i="11"/>
  <c r="W209" i="11"/>
  <c r="N210" i="11"/>
  <c r="O209" i="11"/>
  <c r="V82" i="11"/>
  <c r="W81" i="11"/>
  <c r="F210" i="11"/>
  <c r="G209" i="11"/>
  <c r="N82" i="11"/>
  <c r="O81" i="11"/>
  <c r="F82" i="11"/>
  <c r="G81" i="11"/>
  <c r="O77" i="7"/>
  <c r="W73" i="7"/>
  <c r="AU73" i="7"/>
  <c r="C73" i="7"/>
  <c r="K77" i="7"/>
  <c r="AQ73" i="7"/>
  <c r="AI73" i="7"/>
  <c r="AM73" i="7"/>
  <c r="G77" i="7"/>
  <c r="S73" i="7"/>
  <c r="AA73" i="7"/>
  <c r="AE73" i="7"/>
  <c r="A22" i="9"/>
  <c r="E21" i="9"/>
  <c r="H21" i="9"/>
  <c r="C21" i="9"/>
  <c r="G21" i="9"/>
  <c r="D21" i="9"/>
  <c r="B74" i="7"/>
  <c r="A79" i="7"/>
  <c r="D77" i="7"/>
  <c r="D75" i="7"/>
  <c r="B75" i="7"/>
  <c r="C78" i="7" s="1"/>
  <c r="AV75" i="7"/>
  <c r="AS79" i="7"/>
  <c r="AV77" i="7"/>
  <c r="AT75" i="7"/>
  <c r="AU78" i="7" s="1"/>
  <c r="AT74" i="7"/>
  <c r="AP74" i="7"/>
  <c r="AR75" i="7"/>
  <c r="AR77" i="7"/>
  <c r="AP75" i="7"/>
  <c r="AQ78" i="7" s="1"/>
  <c r="AO79" i="7"/>
  <c r="AL74" i="7"/>
  <c r="AN75" i="7"/>
  <c r="AK79" i="7"/>
  <c r="AN77" i="7"/>
  <c r="AL75" i="7"/>
  <c r="AM78" i="7" s="1"/>
  <c r="AJ75" i="7"/>
  <c r="AJ77" i="7"/>
  <c r="AH75" i="7"/>
  <c r="AI78" i="7" s="1"/>
  <c r="AG79" i="7"/>
  <c r="AH74" i="7"/>
  <c r="Z74" i="7"/>
  <c r="AB75" i="7"/>
  <c r="Y79" i="7"/>
  <c r="AB77" i="7"/>
  <c r="Z75" i="7"/>
  <c r="AA78" i="7" s="1"/>
  <c r="AF75" i="7"/>
  <c r="AD75" i="7"/>
  <c r="AE78" i="7" s="1"/>
  <c r="AC79" i="7"/>
  <c r="AF77" i="7"/>
  <c r="AD74" i="7"/>
  <c r="X75" i="7"/>
  <c r="X77" i="7"/>
  <c r="V75" i="7"/>
  <c r="W78" i="7" s="1"/>
  <c r="U79" i="7"/>
  <c r="V74" i="7"/>
  <c r="R74" i="7"/>
  <c r="T75" i="7"/>
  <c r="Q79" i="7"/>
  <c r="T77" i="7"/>
  <c r="R75" i="7"/>
  <c r="S78" i="7" s="1"/>
  <c r="N78" i="7"/>
  <c r="P79" i="7"/>
  <c r="P81" i="7"/>
  <c r="N79" i="7"/>
  <c r="O82" i="7" s="1"/>
  <c r="M83" i="7"/>
  <c r="L79" i="7"/>
  <c r="L81" i="7"/>
  <c r="J79" i="7"/>
  <c r="K82" i="7" s="1"/>
  <c r="I83" i="7"/>
  <c r="J78" i="7"/>
  <c r="H79" i="7"/>
  <c r="H81" i="7"/>
  <c r="F79" i="7"/>
  <c r="G82" i="7" s="1"/>
  <c r="E83" i="7"/>
  <c r="F78" i="7"/>
  <c r="AI3" i="3"/>
  <c r="B86" i="11" l="1"/>
  <c r="C85" i="11"/>
  <c r="J86" i="11"/>
  <c r="K85" i="11"/>
  <c r="R214" i="11"/>
  <c r="S213" i="11"/>
  <c r="J214" i="11"/>
  <c r="K213" i="11"/>
  <c r="C213" i="11"/>
  <c r="B214" i="11"/>
  <c r="S85" i="11"/>
  <c r="R86" i="11"/>
  <c r="F86" i="11"/>
  <c r="G85" i="11"/>
  <c r="N86" i="11"/>
  <c r="O85" i="11"/>
  <c r="F214" i="11"/>
  <c r="G213" i="11"/>
  <c r="V86" i="11"/>
  <c r="W85" i="11"/>
  <c r="N214" i="11"/>
  <c r="O213" i="11"/>
  <c r="V214" i="11"/>
  <c r="W213" i="11"/>
  <c r="E91" i="11"/>
  <c r="H93" i="11" s="1"/>
  <c r="F87" i="11"/>
  <c r="G90" i="11" s="1"/>
  <c r="H87" i="11"/>
  <c r="M91" i="11"/>
  <c r="P93" i="11" s="1"/>
  <c r="N87" i="11"/>
  <c r="O90" i="11" s="1"/>
  <c r="P87" i="11"/>
  <c r="E219" i="11"/>
  <c r="H221" i="11" s="1"/>
  <c r="F215" i="11"/>
  <c r="G218" i="11" s="1"/>
  <c r="H215" i="11"/>
  <c r="U91" i="11"/>
  <c r="X93" i="11" s="1"/>
  <c r="V87" i="11"/>
  <c r="W90" i="11" s="1"/>
  <c r="X87" i="11"/>
  <c r="M219" i="11"/>
  <c r="P221" i="11" s="1"/>
  <c r="N215" i="11"/>
  <c r="O218" i="11" s="1"/>
  <c r="P215" i="11"/>
  <c r="U219" i="11"/>
  <c r="X221" i="11" s="1"/>
  <c r="V215" i="11"/>
  <c r="W218" i="11" s="1"/>
  <c r="X215" i="11"/>
  <c r="A91" i="11"/>
  <c r="D93" i="11" s="1"/>
  <c r="D87" i="11"/>
  <c r="B87" i="11"/>
  <c r="C90" i="11" s="1"/>
  <c r="I91" i="11"/>
  <c r="L93" i="11" s="1"/>
  <c r="L87" i="11"/>
  <c r="J87" i="11"/>
  <c r="K90" i="11" s="1"/>
  <c r="Q219" i="11"/>
  <c r="T221" i="11" s="1"/>
  <c r="T215" i="11"/>
  <c r="R215" i="11"/>
  <c r="S218" i="11" s="1"/>
  <c r="I219" i="11"/>
  <c r="L221" i="11" s="1"/>
  <c r="L215" i="11"/>
  <c r="J215" i="11"/>
  <c r="K218" i="11" s="1"/>
  <c r="A219" i="11"/>
  <c r="D221" i="11" s="1"/>
  <c r="D215" i="11"/>
  <c r="B215" i="11"/>
  <c r="C218" i="11" s="1"/>
  <c r="Q91" i="11"/>
  <c r="T93" i="11" s="1"/>
  <c r="T87" i="11"/>
  <c r="R87" i="11"/>
  <c r="S90" i="11" s="1"/>
  <c r="W77" i="7"/>
  <c r="AE77" i="7"/>
  <c r="AM77" i="7"/>
  <c r="G81" i="7"/>
  <c r="AA77" i="7"/>
  <c r="AQ77" i="7"/>
  <c r="K81" i="7"/>
  <c r="O81" i="7"/>
  <c r="S77" i="7"/>
  <c r="AU77" i="7"/>
  <c r="C77" i="7"/>
  <c r="AI77" i="7"/>
  <c r="A83" i="7"/>
  <c r="D81" i="7"/>
  <c r="D79" i="7"/>
  <c r="B79" i="7"/>
  <c r="C82" i="7" s="1"/>
  <c r="B78" i="7"/>
  <c r="A23" i="9"/>
  <c r="E22" i="9"/>
  <c r="H22" i="9"/>
  <c r="G22" i="9"/>
  <c r="D22" i="9"/>
  <c r="C22" i="9"/>
  <c r="AV79" i="7"/>
  <c r="AV81" i="7"/>
  <c r="AS83" i="7"/>
  <c r="AT79" i="7"/>
  <c r="AU82" i="7" s="1"/>
  <c r="AT78" i="7"/>
  <c r="AP78" i="7"/>
  <c r="AR79" i="7"/>
  <c r="AR81" i="7"/>
  <c r="AP79" i="7"/>
  <c r="AQ82" i="7" s="1"/>
  <c r="AO83" i="7"/>
  <c r="AL78" i="7"/>
  <c r="AN79" i="7"/>
  <c r="AN81" i="7"/>
  <c r="AL79" i="7"/>
  <c r="AM82" i="7" s="1"/>
  <c r="AK83" i="7"/>
  <c r="AH78" i="7"/>
  <c r="AJ79" i="7"/>
  <c r="AJ81" i="7"/>
  <c r="AH79" i="7"/>
  <c r="AI82" i="7" s="1"/>
  <c r="AG83" i="7"/>
  <c r="Z78" i="7"/>
  <c r="AF79" i="7"/>
  <c r="AF81" i="7"/>
  <c r="AD79" i="7"/>
  <c r="AE82" i="7" s="1"/>
  <c r="AC83" i="7"/>
  <c r="AD78" i="7"/>
  <c r="Y83" i="7"/>
  <c r="AB79" i="7"/>
  <c r="AB81" i="7"/>
  <c r="Z79" i="7"/>
  <c r="AA82" i="7" s="1"/>
  <c r="V78" i="7"/>
  <c r="X79" i="7"/>
  <c r="X81" i="7"/>
  <c r="V79" i="7"/>
  <c r="W82" i="7" s="1"/>
  <c r="U83" i="7"/>
  <c r="T79" i="7"/>
  <c r="Q83" i="7"/>
  <c r="R79" i="7"/>
  <c r="S82" i="7" s="1"/>
  <c r="T81" i="7"/>
  <c r="R78" i="7"/>
  <c r="N82" i="7"/>
  <c r="P83" i="7"/>
  <c r="P85" i="7"/>
  <c r="N83" i="7"/>
  <c r="O86" i="7" s="1"/>
  <c r="M87" i="7"/>
  <c r="L83" i="7"/>
  <c r="L85" i="7"/>
  <c r="J83" i="7"/>
  <c r="K86" i="7" s="1"/>
  <c r="I87" i="7"/>
  <c r="J82" i="7"/>
  <c r="H83" i="7"/>
  <c r="H85" i="7"/>
  <c r="F83" i="7"/>
  <c r="G86" i="7" s="1"/>
  <c r="E87" i="7"/>
  <c r="F82" i="7"/>
  <c r="AI4" i="3"/>
  <c r="R90" i="11" l="1"/>
  <c r="S89" i="11"/>
  <c r="B218" i="11"/>
  <c r="C217" i="11"/>
  <c r="J218" i="11"/>
  <c r="K217" i="11"/>
  <c r="R218" i="11"/>
  <c r="S217" i="11"/>
  <c r="J90" i="11"/>
  <c r="K89" i="11"/>
  <c r="B90" i="11"/>
  <c r="C89" i="11"/>
  <c r="V218" i="11"/>
  <c r="W217" i="11"/>
  <c r="N218" i="11"/>
  <c r="O217" i="11"/>
  <c r="V90" i="11"/>
  <c r="W89" i="11"/>
  <c r="F218" i="11"/>
  <c r="G217" i="11"/>
  <c r="N90" i="11"/>
  <c r="O89" i="11"/>
  <c r="F90" i="11"/>
  <c r="G89" i="11"/>
  <c r="Q95" i="11"/>
  <c r="T97" i="11" s="1"/>
  <c r="T91" i="11"/>
  <c r="R91" i="11"/>
  <c r="S94" i="11" s="1"/>
  <c r="A223" i="11"/>
  <c r="D225" i="11" s="1"/>
  <c r="D219" i="11"/>
  <c r="B219" i="11"/>
  <c r="C222" i="11" s="1"/>
  <c r="I223" i="11"/>
  <c r="L225" i="11" s="1"/>
  <c r="L219" i="11"/>
  <c r="J219" i="11"/>
  <c r="K222" i="11" s="1"/>
  <c r="Q223" i="11"/>
  <c r="T225" i="11" s="1"/>
  <c r="T219" i="11"/>
  <c r="R219" i="11"/>
  <c r="S222" i="11" s="1"/>
  <c r="I95" i="11"/>
  <c r="L97" i="11" s="1"/>
  <c r="L91" i="11"/>
  <c r="J91" i="11"/>
  <c r="K94" i="11" s="1"/>
  <c r="A95" i="11"/>
  <c r="D97" i="11" s="1"/>
  <c r="D91" i="11"/>
  <c r="B91" i="11"/>
  <c r="C94" i="11" s="1"/>
  <c r="U223" i="11"/>
  <c r="X225" i="11" s="1"/>
  <c r="V219" i="11"/>
  <c r="W222" i="11" s="1"/>
  <c r="X219" i="11"/>
  <c r="M223" i="11"/>
  <c r="P225" i="11" s="1"/>
  <c r="N219" i="11"/>
  <c r="O222" i="11" s="1"/>
  <c r="P219" i="11"/>
  <c r="U95" i="11"/>
  <c r="X97" i="11" s="1"/>
  <c r="V91" i="11"/>
  <c r="W94" i="11" s="1"/>
  <c r="X91" i="11"/>
  <c r="E223" i="11"/>
  <c r="H225" i="11" s="1"/>
  <c r="F219" i="11"/>
  <c r="G222" i="11" s="1"/>
  <c r="H219" i="11"/>
  <c r="M95" i="11"/>
  <c r="P97" i="11" s="1"/>
  <c r="N91" i="11"/>
  <c r="O94" i="11" s="1"/>
  <c r="P91" i="11"/>
  <c r="E95" i="11"/>
  <c r="H97" i="11" s="1"/>
  <c r="F91" i="11"/>
  <c r="G94" i="11" s="1"/>
  <c r="H91" i="11"/>
  <c r="AQ81" i="7"/>
  <c r="C81" i="7"/>
  <c r="K85" i="7"/>
  <c r="O85" i="7"/>
  <c r="AE81" i="7"/>
  <c r="AU81" i="7"/>
  <c r="G85" i="7"/>
  <c r="AI81" i="7"/>
  <c r="S81" i="7"/>
  <c r="W81" i="7"/>
  <c r="AA81" i="7"/>
  <c r="AM81" i="7"/>
  <c r="B82" i="7"/>
  <c r="A24" i="9"/>
  <c r="E23" i="9"/>
  <c r="D23" i="9"/>
  <c r="C23" i="9"/>
  <c r="H23" i="9"/>
  <c r="G23" i="9"/>
  <c r="D83" i="7"/>
  <c r="A87" i="7"/>
  <c r="D85" i="7"/>
  <c r="B83" i="7"/>
  <c r="C86" i="7" s="1"/>
  <c r="AT82" i="7"/>
  <c r="AV83" i="7"/>
  <c r="AV85" i="7"/>
  <c r="AT83" i="7"/>
  <c r="AU86" i="7" s="1"/>
  <c r="AS87" i="7"/>
  <c r="AP82" i="7"/>
  <c r="AR83" i="7"/>
  <c r="AR85" i="7"/>
  <c r="AP83" i="7"/>
  <c r="AQ86" i="7" s="1"/>
  <c r="AO87" i="7"/>
  <c r="AN83" i="7"/>
  <c r="AL83" i="7"/>
  <c r="AM86" i="7" s="1"/>
  <c r="AK87" i="7"/>
  <c r="AN85" i="7"/>
  <c r="AL82" i="7"/>
  <c r="AH82" i="7"/>
  <c r="AJ83" i="7"/>
  <c r="AJ85" i="7"/>
  <c r="AH83" i="7"/>
  <c r="AI86" i="7" s="1"/>
  <c r="AG87" i="7"/>
  <c r="Z82" i="7"/>
  <c r="AF83" i="7"/>
  <c r="AD83" i="7"/>
  <c r="AE86" i="7" s="1"/>
  <c r="AC87" i="7"/>
  <c r="AF85" i="7"/>
  <c r="AD82" i="7"/>
  <c r="Y87" i="7"/>
  <c r="AB83" i="7"/>
  <c r="AB85" i="7"/>
  <c r="Z83" i="7"/>
  <c r="AA86" i="7" s="1"/>
  <c r="X83" i="7"/>
  <c r="X85" i="7"/>
  <c r="V83" i="7"/>
  <c r="W86" i="7" s="1"/>
  <c r="U87" i="7"/>
  <c r="V82" i="7"/>
  <c r="T83" i="7"/>
  <c r="Q87" i="7"/>
  <c r="T85" i="7"/>
  <c r="R83" i="7"/>
  <c r="S86" i="7" s="1"/>
  <c r="R82" i="7"/>
  <c r="N86" i="7"/>
  <c r="P87" i="7"/>
  <c r="P89" i="7"/>
  <c r="N87" i="7"/>
  <c r="O90" i="7" s="1"/>
  <c r="M91" i="7"/>
  <c r="L87" i="7"/>
  <c r="L89" i="7"/>
  <c r="J87" i="7"/>
  <c r="K90" i="7" s="1"/>
  <c r="I91" i="7"/>
  <c r="J86" i="7"/>
  <c r="F86" i="7"/>
  <c r="H87" i="7"/>
  <c r="H89" i="7"/>
  <c r="F87" i="7"/>
  <c r="G90" i="7" s="1"/>
  <c r="E91" i="7"/>
  <c r="AI5" i="3"/>
  <c r="B94" i="11" l="1"/>
  <c r="C93" i="11"/>
  <c r="J94" i="11"/>
  <c r="K93" i="11"/>
  <c r="R222" i="11"/>
  <c r="S221" i="11"/>
  <c r="J222" i="11"/>
  <c r="K221" i="11"/>
  <c r="B222" i="11"/>
  <c r="C221" i="11"/>
  <c r="R94" i="11"/>
  <c r="S93" i="11"/>
  <c r="F94" i="11"/>
  <c r="G93" i="11"/>
  <c r="N94" i="11"/>
  <c r="O93" i="11"/>
  <c r="F222" i="11"/>
  <c r="G221" i="11"/>
  <c r="V94" i="11"/>
  <c r="W93" i="11"/>
  <c r="N222" i="11"/>
  <c r="O221" i="11"/>
  <c r="V222" i="11"/>
  <c r="W221" i="11"/>
  <c r="E99" i="11"/>
  <c r="H101" i="11" s="1"/>
  <c r="F95" i="11"/>
  <c r="G98" i="11" s="1"/>
  <c r="H95" i="11"/>
  <c r="M99" i="11"/>
  <c r="P101" i="11" s="1"/>
  <c r="N95" i="11"/>
  <c r="O98" i="11" s="1"/>
  <c r="P95" i="11"/>
  <c r="E227" i="11"/>
  <c r="H229" i="11" s="1"/>
  <c r="F223" i="11"/>
  <c r="G226" i="11" s="1"/>
  <c r="H223" i="11"/>
  <c r="U99" i="11"/>
  <c r="X101" i="11" s="1"/>
  <c r="V95" i="11"/>
  <c r="W98" i="11" s="1"/>
  <c r="X95" i="11"/>
  <c r="M227" i="11"/>
  <c r="P229" i="11" s="1"/>
  <c r="P223" i="11"/>
  <c r="N223" i="11"/>
  <c r="O226" i="11" s="1"/>
  <c r="U227" i="11"/>
  <c r="X229" i="11" s="1"/>
  <c r="V223" i="11"/>
  <c r="W226" i="11" s="1"/>
  <c r="X223" i="11"/>
  <c r="A99" i="11"/>
  <c r="D101" i="11" s="1"/>
  <c r="D95" i="11"/>
  <c r="B95" i="11"/>
  <c r="C98" i="11" s="1"/>
  <c r="I99" i="11"/>
  <c r="L101" i="11" s="1"/>
  <c r="L95" i="11"/>
  <c r="J95" i="11"/>
  <c r="K98" i="11" s="1"/>
  <c r="Q227" i="11"/>
  <c r="T229" i="11" s="1"/>
  <c r="R223" i="11"/>
  <c r="S226" i="11" s="1"/>
  <c r="T223" i="11"/>
  <c r="I227" i="11"/>
  <c r="L229" i="11" s="1"/>
  <c r="L223" i="11"/>
  <c r="J223" i="11"/>
  <c r="K226" i="11" s="1"/>
  <c r="A227" i="11"/>
  <c r="D229" i="11" s="1"/>
  <c r="D223" i="11"/>
  <c r="B223" i="11"/>
  <c r="C226" i="11" s="1"/>
  <c r="Q99" i="11"/>
  <c r="T101" i="11" s="1"/>
  <c r="T95" i="11"/>
  <c r="R95" i="11"/>
  <c r="S98" i="11" s="1"/>
  <c r="W85" i="7"/>
  <c r="AQ85" i="7"/>
  <c r="K89" i="7"/>
  <c r="O89" i="7"/>
  <c r="AM85" i="7"/>
  <c r="AU85" i="7"/>
  <c r="C85" i="7"/>
  <c r="S85" i="7"/>
  <c r="AE85" i="7"/>
  <c r="AI85" i="7"/>
  <c r="G89" i="7"/>
  <c r="AA85" i="7"/>
  <c r="B86" i="7"/>
  <c r="D89" i="7"/>
  <c r="D87" i="7"/>
  <c r="B87" i="7"/>
  <c r="C90" i="7" s="1"/>
  <c r="A91" i="7"/>
  <c r="A25" i="9"/>
  <c r="E24" i="9"/>
  <c r="H24" i="9"/>
  <c r="D24" i="9"/>
  <c r="C24" i="9"/>
  <c r="G24" i="9"/>
  <c r="AT86" i="7"/>
  <c r="AV87" i="7"/>
  <c r="AV89" i="7"/>
  <c r="AT87" i="7"/>
  <c r="AU90" i="7" s="1"/>
  <c r="AS91" i="7"/>
  <c r="AP86" i="7"/>
  <c r="AR87" i="7"/>
  <c r="AR89" i="7"/>
  <c r="AP87" i="7"/>
  <c r="AQ90" i="7" s="1"/>
  <c r="AO91" i="7"/>
  <c r="AL86" i="7"/>
  <c r="AN87" i="7"/>
  <c r="AN89" i="7"/>
  <c r="AL87" i="7"/>
  <c r="AM90" i="7" s="1"/>
  <c r="AK91" i="7"/>
  <c r="AH86" i="7"/>
  <c r="AJ87" i="7"/>
  <c r="AJ89" i="7"/>
  <c r="AH87" i="7"/>
  <c r="AI90" i="7" s="1"/>
  <c r="AG91" i="7"/>
  <c r="AF87" i="7"/>
  <c r="AF89" i="7"/>
  <c r="AD87" i="7"/>
  <c r="AE90" i="7" s="1"/>
  <c r="AC91" i="7"/>
  <c r="AD86" i="7"/>
  <c r="Z86" i="7"/>
  <c r="Y91" i="7"/>
  <c r="AB87" i="7"/>
  <c r="AB89" i="7"/>
  <c r="Z87" i="7"/>
  <c r="AA90" i="7" s="1"/>
  <c r="X87" i="7"/>
  <c r="X89" i="7"/>
  <c r="V87" i="7"/>
  <c r="W90" i="7" s="1"/>
  <c r="U91" i="7"/>
  <c r="V86" i="7"/>
  <c r="R86" i="7"/>
  <c r="T87" i="7"/>
  <c r="Q91" i="7"/>
  <c r="R87" i="7"/>
  <c r="S90" i="7" s="1"/>
  <c r="T89" i="7"/>
  <c r="P91" i="7"/>
  <c r="P93" i="7"/>
  <c r="N91" i="7"/>
  <c r="O94" i="7" s="1"/>
  <c r="M95" i="7"/>
  <c r="N90" i="7"/>
  <c r="L91" i="7"/>
  <c r="L93" i="7"/>
  <c r="J91" i="7"/>
  <c r="K94" i="7" s="1"/>
  <c r="I95" i="7"/>
  <c r="J90" i="7"/>
  <c r="F90" i="7"/>
  <c r="H91" i="7"/>
  <c r="H93" i="7"/>
  <c r="F91" i="7"/>
  <c r="G94" i="7" s="1"/>
  <c r="E95" i="7"/>
  <c r="AI6" i="3"/>
  <c r="R98" i="11" l="1"/>
  <c r="S97" i="11"/>
  <c r="B226" i="11"/>
  <c r="C225" i="11"/>
  <c r="J226" i="11"/>
  <c r="K225" i="11"/>
  <c r="J98" i="11"/>
  <c r="K97" i="11"/>
  <c r="B98" i="11"/>
  <c r="C97" i="11"/>
  <c r="N226" i="11"/>
  <c r="O225" i="11"/>
  <c r="R226" i="11"/>
  <c r="S225" i="11"/>
  <c r="V98" i="11"/>
  <c r="W97" i="11"/>
  <c r="F226" i="11"/>
  <c r="G225" i="11"/>
  <c r="N98" i="11"/>
  <c r="O97" i="11"/>
  <c r="F98" i="11"/>
  <c r="G97" i="11"/>
  <c r="Q103" i="11"/>
  <c r="T105" i="11" s="1"/>
  <c r="R99" i="11"/>
  <c r="S102" i="11" s="1"/>
  <c r="T99" i="11"/>
  <c r="A231" i="11"/>
  <c r="D233" i="11" s="1"/>
  <c r="B227" i="11"/>
  <c r="C230" i="11" s="1"/>
  <c r="D227" i="11"/>
  <c r="I231" i="11"/>
  <c r="L233" i="11" s="1"/>
  <c r="L227" i="11"/>
  <c r="J227" i="11"/>
  <c r="K230" i="11" s="1"/>
  <c r="I103" i="11"/>
  <c r="L105" i="11" s="1"/>
  <c r="J99" i="11"/>
  <c r="K102" i="11" s="1"/>
  <c r="L99" i="11"/>
  <c r="A103" i="11"/>
  <c r="D105" i="11" s="1"/>
  <c r="B99" i="11"/>
  <c r="C102" i="11" s="1"/>
  <c r="D99" i="11"/>
  <c r="V226" i="11"/>
  <c r="W225" i="11"/>
  <c r="R227" i="11"/>
  <c r="S230" i="11" s="1"/>
  <c r="Q231" i="11"/>
  <c r="T233" i="11" s="1"/>
  <c r="T227" i="11"/>
  <c r="V227" i="11"/>
  <c r="W230" i="11" s="1"/>
  <c r="U231" i="11"/>
  <c r="X233" i="11" s="1"/>
  <c r="X227" i="11"/>
  <c r="N227" i="11"/>
  <c r="O230" i="11" s="1"/>
  <c r="M231" i="11"/>
  <c r="P233" i="11" s="1"/>
  <c r="P227" i="11"/>
  <c r="U103" i="11"/>
  <c r="X105" i="11" s="1"/>
  <c r="V99" i="11"/>
  <c r="W102" i="11" s="1"/>
  <c r="X99" i="11"/>
  <c r="E231" i="11"/>
  <c r="H233" i="11" s="1"/>
  <c r="H227" i="11"/>
  <c r="F227" i="11"/>
  <c r="G230" i="11" s="1"/>
  <c r="M103" i="11"/>
  <c r="P105" i="11" s="1"/>
  <c r="N99" i="11"/>
  <c r="O102" i="11" s="1"/>
  <c r="P99" i="11"/>
  <c r="E103" i="11"/>
  <c r="H105" i="11" s="1"/>
  <c r="F99" i="11"/>
  <c r="G102" i="11" s="1"/>
  <c r="H99" i="11"/>
  <c r="AQ89" i="7"/>
  <c r="C89" i="7"/>
  <c r="K93" i="7"/>
  <c r="AU89" i="7"/>
  <c r="W89" i="7"/>
  <c r="O93" i="7"/>
  <c r="S89" i="7"/>
  <c r="AE89" i="7"/>
  <c r="AI89" i="7"/>
  <c r="G93" i="7"/>
  <c r="AA89" i="7"/>
  <c r="AM89" i="7"/>
  <c r="D93" i="7"/>
  <c r="D91" i="7"/>
  <c r="B91" i="7"/>
  <c r="C94" i="7" s="1"/>
  <c r="A95" i="7"/>
  <c r="B90" i="7"/>
  <c r="A26" i="9"/>
  <c r="E25" i="9"/>
  <c r="D25" i="9"/>
  <c r="C25" i="9"/>
  <c r="G25" i="9"/>
  <c r="H25" i="9"/>
  <c r="AT90" i="7"/>
  <c r="AV91" i="7"/>
  <c r="AV93" i="7"/>
  <c r="AT91" i="7"/>
  <c r="AU94" i="7" s="1"/>
  <c r="AS95" i="7"/>
  <c r="AP90" i="7"/>
  <c r="AR91" i="7"/>
  <c r="AP91" i="7"/>
  <c r="AQ94" i="7" s="1"/>
  <c r="AR93" i="7"/>
  <c r="AO95" i="7"/>
  <c r="AL90" i="7"/>
  <c r="AN91" i="7"/>
  <c r="AN93" i="7"/>
  <c r="AL91" i="7"/>
  <c r="AM94" i="7" s="1"/>
  <c r="AK95" i="7"/>
  <c r="AH90" i="7"/>
  <c r="AJ91" i="7"/>
  <c r="AJ93" i="7"/>
  <c r="AH91" i="7"/>
  <c r="AI94" i="7" s="1"/>
  <c r="AG95" i="7"/>
  <c r="Z90" i="7"/>
  <c r="AF91" i="7"/>
  <c r="AD91" i="7"/>
  <c r="AE94" i="7" s="1"/>
  <c r="AC95" i="7"/>
  <c r="AF93" i="7"/>
  <c r="AD90" i="7"/>
  <c r="Y95" i="7"/>
  <c r="AB91" i="7"/>
  <c r="AB93" i="7"/>
  <c r="Z91" i="7"/>
  <c r="AA94" i="7" s="1"/>
  <c r="X91" i="7"/>
  <c r="X93" i="7"/>
  <c r="V91" i="7"/>
  <c r="W94" i="7" s="1"/>
  <c r="U95" i="7"/>
  <c r="V90" i="7"/>
  <c r="R90" i="7"/>
  <c r="T91" i="7"/>
  <c r="Q95" i="7"/>
  <c r="T93" i="7"/>
  <c r="R91" i="7"/>
  <c r="S94" i="7" s="1"/>
  <c r="P95" i="7"/>
  <c r="P97" i="7"/>
  <c r="N95" i="7"/>
  <c r="O98" i="7" s="1"/>
  <c r="M99" i="7"/>
  <c r="N94" i="7"/>
  <c r="L95" i="7"/>
  <c r="L97" i="7"/>
  <c r="J95" i="7"/>
  <c r="K98" i="7" s="1"/>
  <c r="I99" i="7"/>
  <c r="J94" i="7"/>
  <c r="F94" i="7"/>
  <c r="H95" i="7"/>
  <c r="H97" i="7"/>
  <c r="F95" i="7"/>
  <c r="G98" i="7" s="1"/>
  <c r="E99" i="7"/>
  <c r="AI7" i="3"/>
  <c r="F230" i="11" l="1"/>
  <c r="G229" i="11"/>
  <c r="J230" i="11"/>
  <c r="K229" i="11"/>
  <c r="F102" i="11"/>
  <c r="G101" i="11"/>
  <c r="N102" i="11"/>
  <c r="O101" i="11"/>
  <c r="V102" i="11"/>
  <c r="W101" i="11"/>
  <c r="R231" i="11"/>
  <c r="S234" i="11" s="1"/>
  <c r="Q235" i="11"/>
  <c r="T237" i="11" s="1"/>
  <c r="T231" i="11"/>
  <c r="B102" i="11"/>
  <c r="C101" i="11"/>
  <c r="J102" i="11"/>
  <c r="K101" i="11"/>
  <c r="B230" i="11"/>
  <c r="C229" i="11"/>
  <c r="R102" i="11"/>
  <c r="S101" i="11"/>
  <c r="N231" i="11"/>
  <c r="O234" i="11" s="1"/>
  <c r="M235" i="11"/>
  <c r="P237" i="11" s="1"/>
  <c r="P231" i="11"/>
  <c r="V231" i="11"/>
  <c r="W234" i="11" s="1"/>
  <c r="U235" i="11"/>
  <c r="X237" i="11" s="1"/>
  <c r="X231" i="11"/>
  <c r="R230" i="11"/>
  <c r="S229" i="11"/>
  <c r="B103" i="11"/>
  <c r="C106" i="11" s="1"/>
  <c r="A107" i="11"/>
  <c r="D109" i="11" s="1"/>
  <c r="D103" i="11"/>
  <c r="J103" i="11"/>
  <c r="K106" i="11" s="1"/>
  <c r="I107" i="11"/>
  <c r="L109" i="11" s="1"/>
  <c r="L103" i="11"/>
  <c r="J231" i="11"/>
  <c r="K234" i="11" s="1"/>
  <c r="I235" i="11"/>
  <c r="L237" i="11" s="1"/>
  <c r="L231" i="11"/>
  <c r="B231" i="11"/>
  <c r="C234" i="11" s="1"/>
  <c r="A235" i="11"/>
  <c r="D237" i="11" s="1"/>
  <c r="D231" i="11"/>
  <c r="R103" i="11"/>
  <c r="S106" i="11" s="1"/>
  <c r="Q107" i="11"/>
  <c r="T109" i="11" s="1"/>
  <c r="T103" i="11"/>
  <c r="F103" i="11"/>
  <c r="G106" i="11" s="1"/>
  <c r="E107" i="11"/>
  <c r="H109" i="11" s="1"/>
  <c r="H103" i="11"/>
  <c r="N103" i="11"/>
  <c r="O106" i="11" s="1"/>
  <c r="M107" i="11"/>
  <c r="P109" i="11" s="1"/>
  <c r="P103" i="11"/>
  <c r="F231" i="11"/>
  <c r="G234" i="11" s="1"/>
  <c r="E235" i="11"/>
  <c r="H237" i="11" s="1"/>
  <c r="H231" i="11"/>
  <c r="V103" i="11"/>
  <c r="W106" i="11" s="1"/>
  <c r="U107" i="11"/>
  <c r="X109" i="11" s="1"/>
  <c r="X103" i="11"/>
  <c r="N230" i="11"/>
  <c r="O229" i="11"/>
  <c r="V230" i="11"/>
  <c r="W229" i="11"/>
  <c r="W93" i="7"/>
  <c r="K97" i="7"/>
  <c r="S93" i="7"/>
  <c r="AQ93" i="7"/>
  <c r="AU93" i="7"/>
  <c r="C93" i="7"/>
  <c r="O97" i="7"/>
  <c r="AE93" i="7"/>
  <c r="AI93" i="7"/>
  <c r="G97" i="7"/>
  <c r="AA93" i="7"/>
  <c r="AM93" i="7"/>
  <c r="B94" i="7"/>
  <c r="D95" i="7"/>
  <c r="A99" i="7"/>
  <c r="D97" i="7"/>
  <c r="B95" i="7"/>
  <c r="C98" i="7" s="1"/>
  <c r="A27" i="9"/>
  <c r="E26" i="9"/>
  <c r="G26" i="9"/>
  <c r="H26" i="9"/>
  <c r="C26" i="9"/>
  <c r="D26" i="9"/>
  <c r="AV95" i="7"/>
  <c r="AV97" i="7"/>
  <c r="AT95" i="7"/>
  <c r="AU98" i="7" s="1"/>
  <c r="AS99" i="7"/>
  <c r="AT94" i="7"/>
  <c r="AP94" i="7"/>
  <c r="AR95" i="7"/>
  <c r="AP95" i="7"/>
  <c r="AQ98" i="7" s="1"/>
  <c r="AR97" i="7"/>
  <c r="AO99" i="7"/>
  <c r="AL94" i="7"/>
  <c r="AN95" i="7"/>
  <c r="AN97" i="7"/>
  <c r="AL95" i="7"/>
  <c r="AM98" i="7" s="1"/>
  <c r="AK99" i="7"/>
  <c r="AH94" i="7"/>
  <c r="AJ95" i="7"/>
  <c r="AJ97" i="7"/>
  <c r="AH95" i="7"/>
  <c r="AI98" i="7" s="1"/>
  <c r="AG99" i="7"/>
  <c r="Z94" i="7"/>
  <c r="AF95" i="7"/>
  <c r="AF97" i="7"/>
  <c r="AD95" i="7"/>
  <c r="AE98" i="7" s="1"/>
  <c r="AC99" i="7"/>
  <c r="AD94" i="7"/>
  <c r="Y99" i="7"/>
  <c r="AB95" i="7"/>
  <c r="AB97" i="7"/>
  <c r="Z95" i="7"/>
  <c r="AA98" i="7" s="1"/>
  <c r="X95" i="7"/>
  <c r="X97" i="7"/>
  <c r="V95" i="7"/>
  <c r="W98" i="7" s="1"/>
  <c r="U99" i="7"/>
  <c r="V94" i="7"/>
  <c r="R94" i="7"/>
  <c r="T95" i="7"/>
  <c r="Q99" i="7"/>
  <c r="R95" i="7"/>
  <c r="S98" i="7" s="1"/>
  <c r="T97" i="7"/>
  <c r="P99" i="7"/>
  <c r="P101" i="7"/>
  <c r="N99" i="7"/>
  <c r="O102" i="7" s="1"/>
  <c r="M103" i="7"/>
  <c r="N98" i="7"/>
  <c r="L99" i="7"/>
  <c r="L101" i="7"/>
  <c r="J99" i="7"/>
  <c r="K102" i="7" s="1"/>
  <c r="I103" i="7"/>
  <c r="J98" i="7"/>
  <c r="H99" i="7"/>
  <c r="H101" i="7"/>
  <c r="F99" i="7"/>
  <c r="G102" i="7" s="1"/>
  <c r="E103" i="7"/>
  <c r="F98" i="7"/>
  <c r="AI8" i="3"/>
  <c r="Q111" i="11" l="1"/>
  <c r="T113" i="11" s="1"/>
  <c r="R107" i="11"/>
  <c r="S110" i="11" s="1"/>
  <c r="T107" i="11"/>
  <c r="B235" i="11"/>
  <c r="C238" i="11" s="1"/>
  <c r="A239" i="11"/>
  <c r="D241" i="11" s="1"/>
  <c r="D235" i="11"/>
  <c r="I239" i="11"/>
  <c r="L241" i="11" s="1"/>
  <c r="J235" i="11"/>
  <c r="K238" i="11" s="1"/>
  <c r="L235" i="11"/>
  <c r="J107" i="11"/>
  <c r="K110" i="11" s="1"/>
  <c r="L107" i="11"/>
  <c r="I111" i="11"/>
  <c r="L113" i="11" s="1"/>
  <c r="B107" i="11"/>
  <c r="C110" i="11" s="1"/>
  <c r="D107" i="11"/>
  <c r="A111" i="11"/>
  <c r="D113" i="11" s="1"/>
  <c r="R235" i="11"/>
  <c r="S238" i="11" s="1"/>
  <c r="Q239" i="11"/>
  <c r="T241" i="11" s="1"/>
  <c r="T235" i="11"/>
  <c r="V107" i="11"/>
  <c r="W110" i="11" s="1"/>
  <c r="X107" i="11"/>
  <c r="U111" i="11"/>
  <c r="X113" i="11" s="1"/>
  <c r="F235" i="11"/>
  <c r="G238" i="11" s="1"/>
  <c r="E239" i="11"/>
  <c r="H241" i="11" s="1"/>
  <c r="H235" i="11"/>
  <c r="N107" i="11"/>
  <c r="O110" i="11" s="1"/>
  <c r="M111" i="11"/>
  <c r="P113" i="11" s="1"/>
  <c r="P107" i="11"/>
  <c r="F107" i="11"/>
  <c r="G110" i="11" s="1"/>
  <c r="E111" i="11"/>
  <c r="H113" i="11" s="1"/>
  <c r="H107" i="11"/>
  <c r="R106" i="11"/>
  <c r="S105" i="11"/>
  <c r="B234" i="11"/>
  <c r="C233" i="11"/>
  <c r="J234" i="11"/>
  <c r="K233" i="11"/>
  <c r="J106" i="11"/>
  <c r="K105" i="11"/>
  <c r="B106" i="11"/>
  <c r="C105" i="11"/>
  <c r="V235" i="11"/>
  <c r="W238" i="11" s="1"/>
  <c r="U239" i="11"/>
  <c r="X241" i="11" s="1"/>
  <c r="X235" i="11"/>
  <c r="N235" i="11"/>
  <c r="O238" i="11" s="1"/>
  <c r="P235" i="11"/>
  <c r="M239" i="11"/>
  <c r="P241" i="11" s="1"/>
  <c r="R234" i="11"/>
  <c r="S233" i="11"/>
  <c r="V106" i="11"/>
  <c r="W105" i="11"/>
  <c r="F234" i="11"/>
  <c r="G233" i="11"/>
  <c r="N106" i="11"/>
  <c r="O105" i="11"/>
  <c r="F106" i="11"/>
  <c r="G105" i="11"/>
  <c r="V234" i="11"/>
  <c r="W233" i="11"/>
  <c r="N234" i="11"/>
  <c r="O233" i="11"/>
  <c r="K101" i="7"/>
  <c r="AE97" i="7"/>
  <c r="AQ97" i="7"/>
  <c r="G101" i="7"/>
  <c r="W97" i="7"/>
  <c r="O101" i="7"/>
  <c r="S97" i="7"/>
  <c r="AI97" i="7"/>
  <c r="AU97" i="7"/>
  <c r="AA97" i="7"/>
  <c r="AM97" i="7"/>
  <c r="C97" i="7"/>
  <c r="D99" i="7"/>
  <c r="A103" i="7"/>
  <c r="B99" i="7"/>
  <c r="C102" i="7" s="1"/>
  <c r="D101" i="7"/>
  <c r="B98" i="7"/>
  <c r="A28" i="9"/>
  <c r="E27" i="9"/>
  <c r="C27" i="9"/>
  <c r="G27" i="9"/>
  <c r="D27" i="9"/>
  <c r="H27" i="9"/>
  <c r="AT98" i="7"/>
  <c r="AV99" i="7"/>
  <c r="AV101" i="7"/>
  <c r="AT99" i="7"/>
  <c r="AU102" i="7" s="1"/>
  <c r="AS103" i="7"/>
  <c r="AR99" i="7"/>
  <c r="AR101" i="7"/>
  <c r="AP99" i="7"/>
  <c r="AQ102" i="7" s="1"/>
  <c r="AO103" i="7"/>
  <c r="AP98" i="7"/>
  <c r="AN99" i="7"/>
  <c r="AN101" i="7"/>
  <c r="AL99" i="7"/>
  <c r="AM102" i="7" s="1"/>
  <c r="AK103" i="7"/>
  <c r="AL98" i="7"/>
  <c r="AH98" i="7"/>
  <c r="AJ99" i="7"/>
  <c r="AJ101" i="7"/>
  <c r="AH99" i="7"/>
  <c r="AI102" i="7" s="1"/>
  <c r="AG103" i="7"/>
  <c r="Z98" i="7"/>
  <c r="AF99" i="7"/>
  <c r="AD99" i="7"/>
  <c r="AE102" i="7" s="1"/>
  <c r="AC103" i="7"/>
  <c r="AF101" i="7"/>
  <c r="AD98" i="7"/>
  <c r="Y103" i="7"/>
  <c r="AB99" i="7"/>
  <c r="AB101" i="7"/>
  <c r="Z99" i="7"/>
  <c r="AA102" i="7" s="1"/>
  <c r="X99" i="7"/>
  <c r="X101" i="7"/>
  <c r="V99" i="7"/>
  <c r="W102" i="7" s="1"/>
  <c r="U103" i="7"/>
  <c r="V98" i="7"/>
  <c r="R98" i="7"/>
  <c r="T99" i="7"/>
  <c r="Q103" i="7"/>
  <c r="T101" i="7"/>
  <c r="R99" i="7"/>
  <c r="S102" i="7" s="1"/>
  <c r="P103" i="7"/>
  <c r="P105" i="7"/>
  <c r="N103" i="7"/>
  <c r="O106" i="7" s="1"/>
  <c r="M107" i="7"/>
  <c r="N102" i="7"/>
  <c r="L103" i="7"/>
  <c r="L105" i="7"/>
  <c r="J103" i="7"/>
  <c r="K106" i="7" s="1"/>
  <c r="I107" i="7"/>
  <c r="J102" i="7"/>
  <c r="H103" i="7"/>
  <c r="H105" i="7"/>
  <c r="F103" i="7"/>
  <c r="G106" i="7" s="1"/>
  <c r="E107" i="7"/>
  <c r="F102" i="7"/>
  <c r="AI9" i="3"/>
  <c r="P239" i="11" l="1"/>
  <c r="N239" i="11"/>
  <c r="O242" i="11" s="1"/>
  <c r="M243" i="11"/>
  <c r="P245" i="11" s="1"/>
  <c r="X111" i="11"/>
  <c r="V111" i="11"/>
  <c r="W114" i="11" s="1"/>
  <c r="U115" i="11"/>
  <c r="X117" i="11" s="1"/>
  <c r="D111" i="11"/>
  <c r="B111" i="11"/>
  <c r="C114" i="11" s="1"/>
  <c r="A115" i="11"/>
  <c r="D117" i="11" s="1"/>
  <c r="L111" i="11"/>
  <c r="J111" i="11"/>
  <c r="K114" i="11" s="1"/>
  <c r="I115" i="11"/>
  <c r="L117" i="11" s="1"/>
  <c r="T239" i="11"/>
  <c r="R239" i="11"/>
  <c r="S242" i="11" s="1"/>
  <c r="Q243" i="11"/>
  <c r="T245" i="11" s="1"/>
  <c r="J238" i="11"/>
  <c r="K237" i="11"/>
  <c r="D239" i="11"/>
  <c r="B239" i="11"/>
  <c r="C242" i="11" s="1"/>
  <c r="A243" i="11"/>
  <c r="D245" i="11" s="1"/>
  <c r="R110" i="11"/>
  <c r="S109" i="11"/>
  <c r="X239" i="11"/>
  <c r="V239" i="11"/>
  <c r="W242" i="11" s="1"/>
  <c r="U243" i="11"/>
  <c r="X245" i="11" s="1"/>
  <c r="H111" i="11"/>
  <c r="F111" i="11"/>
  <c r="G114" i="11" s="1"/>
  <c r="E115" i="11"/>
  <c r="H117" i="11" s="1"/>
  <c r="P111" i="11"/>
  <c r="N111" i="11"/>
  <c r="O114" i="11" s="1"/>
  <c r="M115" i="11"/>
  <c r="P117" i="11" s="1"/>
  <c r="H239" i="11"/>
  <c r="F239" i="11"/>
  <c r="G242" i="11" s="1"/>
  <c r="E243" i="11"/>
  <c r="H245" i="11" s="1"/>
  <c r="R238" i="11"/>
  <c r="S237" i="11"/>
  <c r="B110" i="11"/>
  <c r="C109" i="11"/>
  <c r="J110" i="11"/>
  <c r="K109" i="11"/>
  <c r="B238" i="11"/>
  <c r="C237" i="11"/>
  <c r="N238" i="11"/>
  <c r="O237" i="11"/>
  <c r="V238" i="11"/>
  <c r="W237" i="11"/>
  <c r="F110" i="11"/>
  <c r="G109" i="11"/>
  <c r="N110" i="11"/>
  <c r="O109" i="11"/>
  <c r="F238" i="11"/>
  <c r="G237" i="11"/>
  <c r="V110" i="11"/>
  <c r="W109" i="11"/>
  <c r="L239" i="11"/>
  <c r="J239" i="11"/>
  <c r="K242" i="11" s="1"/>
  <c r="I243" i="11"/>
  <c r="L245" i="11" s="1"/>
  <c r="T111" i="11"/>
  <c r="R111" i="11"/>
  <c r="S114" i="11" s="1"/>
  <c r="Q115" i="11"/>
  <c r="T117" i="11" s="1"/>
  <c r="AM101" i="7"/>
  <c r="AQ101" i="7"/>
  <c r="AU101" i="7"/>
  <c r="C101" i="7"/>
  <c r="O105" i="7"/>
  <c r="AE101" i="7"/>
  <c r="AI101" i="7"/>
  <c r="G105" i="7"/>
  <c r="W101" i="7"/>
  <c r="K105" i="7"/>
  <c r="S101" i="7"/>
  <c r="AA101" i="7"/>
  <c r="B102" i="7"/>
  <c r="B103" i="7"/>
  <c r="C106" i="7" s="1"/>
  <c r="A107" i="7"/>
  <c r="D103" i="7"/>
  <c r="D105" i="7"/>
  <c r="A29" i="9"/>
  <c r="E28" i="9"/>
  <c r="G28" i="9"/>
  <c r="H28" i="9"/>
  <c r="D28" i="9"/>
  <c r="C28" i="9"/>
  <c r="AV103" i="7"/>
  <c r="AV105" i="7"/>
  <c r="AT103" i="7"/>
  <c r="AU106" i="7" s="1"/>
  <c r="AS107" i="7"/>
  <c r="AT102" i="7"/>
  <c r="AR103" i="7"/>
  <c r="AR105" i="7"/>
  <c r="AP103" i="7"/>
  <c r="AQ106" i="7" s="1"/>
  <c r="AO107" i="7"/>
  <c r="AP102" i="7"/>
  <c r="AN103" i="7"/>
  <c r="AN105" i="7"/>
  <c r="AL103" i="7"/>
  <c r="AM106" i="7" s="1"/>
  <c r="AK107" i="7"/>
  <c r="AL102" i="7"/>
  <c r="AH102" i="7"/>
  <c r="AJ103" i="7"/>
  <c r="AJ105" i="7"/>
  <c r="AH103" i="7"/>
  <c r="AI106" i="7" s="1"/>
  <c r="AG107" i="7"/>
  <c r="Z102" i="7"/>
  <c r="AF103" i="7"/>
  <c r="AF105" i="7"/>
  <c r="AD103" i="7"/>
  <c r="AE106" i="7" s="1"/>
  <c r="AC107" i="7"/>
  <c r="AD102" i="7"/>
  <c r="Y107" i="7"/>
  <c r="AB103" i="7"/>
  <c r="AB105" i="7"/>
  <c r="Z103" i="7"/>
  <c r="AA106" i="7" s="1"/>
  <c r="X103" i="7"/>
  <c r="X105" i="7"/>
  <c r="V103" i="7"/>
  <c r="W106" i="7" s="1"/>
  <c r="U107" i="7"/>
  <c r="V102" i="7"/>
  <c r="R102" i="7"/>
  <c r="T103" i="7"/>
  <c r="Q107" i="7"/>
  <c r="R103" i="7"/>
  <c r="S106" i="7" s="1"/>
  <c r="T105" i="7"/>
  <c r="P107" i="7"/>
  <c r="P109" i="7"/>
  <c r="N107" i="7"/>
  <c r="O110" i="7" s="1"/>
  <c r="M111" i="7"/>
  <c r="N106" i="7"/>
  <c r="L107" i="7"/>
  <c r="L109" i="7"/>
  <c r="J107" i="7"/>
  <c r="K110" i="7" s="1"/>
  <c r="I111" i="7"/>
  <c r="J106" i="7"/>
  <c r="F106" i="7"/>
  <c r="H107" i="7"/>
  <c r="H109" i="7"/>
  <c r="F107" i="7"/>
  <c r="G110" i="7" s="1"/>
  <c r="E111" i="7"/>
  <c r="E115" i="7" s="1"/>
  <c r="AI10" i="3"/>
  <c r="T115" i="11" l="1"/>
  <c r="R115" i="11"/>
  <c r="S118" i="11" s="1"/>
  <c r="Q119" i="11"/>
  <c r="T121" i="11" s="1"/>
  <c r="L243" i="11"/>
  <c r="J243" i="11"/>
  <c r="K246" i="11" s="1"/>
  <c r="I247" i="11"/>
  <c r="L249" i="11" s="1"/>
  <c r="H243" i="11"/>
  <c r="F243" i="11"/>
  <c r="G246" i="11" s="1"/>
  <c r="E247" i="11"/>
  <c r="H249" i="11" s="1"/>
  <c r="P115" i="11"/>
  <c r="N115" i="11"/>
  <c r="O118" i="11" s="1"/>
  <c r="M119" i="11"/>
  <c r="P121" i="11" s="1"/>
  <c r="H115" i="11"/>
  <c r="F115" i="11"/>
  <c r="G118" i="11" s="1"/>
  <c r="X243" i="11"/>
  <c r="V243" i="11"/>
  <c r="W246" i="11" s="1"/>
  <c r="U247" i="11"/>
  <c r="X249" i="11" s="1"/>
  <c r="D243" i="11"/>
  <c r="B243" i="11"/>
  <c r="C246" i="11" s="1"/>
  <c r="A247" i="11"/>
  <c r="D249" i="11" s="1"/>
  <c r="T243" i="11"/>
  <c r="R243" i="11"/>
  <c r="S246" i="11" s="1"/>
  <c r="Q247" i="11"/>
  <c r="T249" i="11" s="1"/>
  <c r="L115" i="11"/>
  <c r="J115" i="11"/>
  <c r="K118" i="11" s="1"/>
  <c r="I119" i="11"/>
  <c r="L121" i="11" s="1"/>
  <c r="D115" i="11"/>
  <c r="B115" i="11"/>
  <c r="C118" i="11" s="1"/>
  <c r="A119" i="11"/>
  <c r="D121" i="11" s="1"/>
  <c r="X115" i="11"/>
  <c r="V115" i="11"/>
  <c r="W118" i="11" s="1"/>
  <c r="U119" i="11"/>
  <c r="X121" i="11" s="1"/>
  <c r="P243" i="11"/>
  <c r="N243" i="11"/>
  <c r="O246" i="11" s="1"/>
  <c r="M247" i="11"/>
  <c r="P249" i="11" s="1"/>
  <c r="R114" i="11"/>
  <c r="S113" i="11"/>
  <c r="K241" i="11"/>
  <c r="J242" i="11"/>
  <c r="F242" i="11"/>
  <c r="G241" i="11"/>
  <c r="N114" i="11"/>
  <c r="O113" i="11"/>
  <c r="F114" i="11"/>
  <c r="G113" i="11"/>
  <c r="V242" i="11"/>
  <c r="W241" i="11"/>
  <c r="C241" i="11"/>
  <c r="B242" i="11"/>
  <c r="R242" i="11"/>
  <c r="S241" i="11"/>
  <c r="J114" i="11"/>
  <c r="K113" i="11"/>
  <c r="C113" i="11"/>
  <c r="B114" i="11"/>
  <c r="V114" i="11"/>
  <c r="W113" i="11"/>
  <c r="N242" i="11"/>
  <c r="O241" i="11"/>
  <c r="W105" i="7"/>
  <c r="AM105" i="7"/>
  <c r="K109" i="7"/>
  <c r="AE105" i="7"/>
  <c r="AQ105" i="7"/>
  <c r="H115" i="7"/>
  <c r="O109" i="7"/>
  <c r="S105" i="7"/>
  <c r="AI105" i="7"/>
  <c r="AU105" i="7"/>
  <c r="C105" i="7"/>
  <c r="G109" i="7"/>
  <c r="AA105" i="7"/>
  <c r="B106" i="7"/>
  <c r="A30" i="9"/>
  <c r="E29" i="9"/>
  <c r="G29" i="9"/>
  <c r="H29" i="9"/>
  <c r="C29" i="9"/>
  <c r="D29" i="9"/>
  <c r="B107" i="7"/>
  <c r="C110" i="7" s="1"/>
  <c r="A111" i="7"/>
  <c r="D109" i="7"/>
  <c r="D107" i="7"/>
  <c r="AT106" i="7"/>
  <c r="AV107" i="7"/>
  <c r="AV109" i="7"/>
  <c r="AT107" i="7"/>
  <c r="AU110" i="7" s="1"/>
  <c r="AS111" i="7"/>
  <c r="AR107" i="7"/>
  <c r="AR109" i="7"/>
  <c r="AP107" i="7"/>
  <c r="AQ110" i="7" s="1"/>
  <c r="AO111" i="7"/>
  <c r="AP106" i="7"/>
  <c r="AL106" i="7"/>
  <c r="AN107" i="7"/>
  <c r="AN109" i="7"/>
  <c r="AL107" i="7"/>
  <c r="AM110" i="7" s="1"/>
  <c r="AK111" i="7"/>
  <c r="AH106" i="7"/>
  <c r="AJ107" i="7"/>
  <c r="AJ109" i="7"/>
  <c r="AH107" i="7"/>
  <c r="AI110" i="7" s="1"/>
  <c r="AG111" i="7"/>
  <c r="Z106" i="7"/>
  <c r="AF107" i="7"/>
  <c r="AD107" i="7"/>
  <c r="AE110" i="7" s="1"/>
  <c r="AC111" i="7"/>
  <c r="AF109" i="7"/>
  <c r="AD106" i="7"/>
  <c r="Y111" i="7"/>
  <c r="AB107" i="7"/>
  <c r="AB109" i="7"/>
  <c r="Z107" i="7"/>
  <c r="AA110" i="7" s="1"/>
  <c r="X107" i="7"/>
  <c r="X109" i="7"/>
  <c r="V107" i="7"/>
  <c r="W110" i="7" s="1"/>
  <c r="U111" i="7"/>
  <c r="V106" i="7"/>
  <c r="R106" i="7"/>
  <c r="T107" i="7"/>
  <c r="Q111" i="7"/>
  <c r="T109" i="7"/>
  <c r="R107" i="7"/>
  <c r="S110" i="7" s="1"/>
  <c r="P111" i="7"/>
  <c r="P113" i="7"/>
  <c r="N111" i="7"/>
  <c r="O114" i="7" s="1"/>
  <c r="M115" i="7"/>
  <c r="N110" i="7"/>
  <c r="L111" i="7"/>
  <c r="L113" i="7"/>
  <c r="J111" i="7"/>
  <c r="K114" i="7" s="1"/>
  <c r="I115" i="7"/>
  <c r="J110" i="7"/>
  <c r="H111" i="7"/>
  <c r="H113" i="7"/>
  <c r="F111" i="7"/>
  <c r="G114" i="7" s="1"/>
  <c r="F110" i="7"/>
  <c r="AI11" i="3"/>
  <c r="F118" i="11" l="1"/>
  <c r="P247" i="11"/>
  <c r="N247" i="11"/>
  <c r="O250" i="11" s="1"/>
  <c r="M251" i="11"/>
  <c r="P253" i="11" s="1"/>
  <c r="X119" i="11"/>
  <c r="V119" i="11"/>
  <c r="W122" i="11" s="1"/>
  <c r="D119" i="11"/>
  <c r="B119" i="11"/>
  <c r="C122" i="11" s="1"/>
  <c r="A123" i="11"/>
  <c r="D125" i="11" s="1"/>
  <c r="L119" i="11"/>
  <c r="J119" i="11"/>
  <c r="K122" i="11" s="1"/>
  <c r="I123" i="11"/>
  <c r="L125" i="11" s="1"/>
  <c r="T247" i="11"/>
  <c r="R247" i="11"/>
  <c r="S250" i="11" s="1"/>
  <c r="D247" i="11"/>
  <c r="B247" i="11"/>
  <c r="C250" i="11" s="1"/>
  <c r="A251" i="11"/>
  <c r="D253" i="11" s="1"/>
  <c r="X247" i="11"/>
  <c r="V247" i="11"/>
  <c r="W250" i="11" s="1"/>
  <c r="U251" i="11"/>
  <c r="X253" i="11" s="1"/>
  <c r="G117" i="11"/>
  <c r="P119" i="11"/>
  <c r="N119" i="11"/>
  <c r="O122" i="11" s="1"/>
  <c r="H247" i="11"/>
  <c r="F247" i="11"/>
  <c r="G250" i="11" s="1"/>
  <c r="E251" i="11"/>
  <c r="H253" i="11" s="1"/>
  <c r="L247" i="11"/>
  <c r="J247" i="11"/>
  <c r="K250" i="11" s="1"/>
  <c r="T119" i="11"/>
  <c r="R119" i="11"/>
  <c r="S122" i="11" s="1"/>
  <c r="Q123" i="11"/>
  <c r="T125" i="11" s="1"/>
  <c r="N246" i="11"/>
  <c r="O245" i="11"/>
  <c r="V118" i="11"/>
  <c r="W117" i="11"/>
  <c r="C117" i="11"/>
  <c r="B118" i="11"/>
  <c r="J118" i="11"/>
  <c r="K117" i="11"/>
  <c r="R246" i="11"/>
  <c r="S245" i="11"/>
  <c r="C245" i="11"/>
  <c r="B246" i="11"/>
  <c r="V246" i="11"/>
  <c r="W245" i="11"/>
  <c r="N118" i="11"/>
  <c r="O117" i="11"/>
  <c r="F246" i="11"/>
  <c r="G245" i="11"/>
  <c r="K245" i="11"/>
  <c r="J246" i="11"/>
  <c r="R118" i="11"/>
  <c r="S117" i="11"/>
  <c r="O113" i="7"/>
  <c r="AE109" i="7"/>
  <c r="AI109" i="7"/>
  <c r="AA109" i="7"/>
  <c r="AM109" i="7"/>
  <c r="G113" i="7"/>
  <c r="W109" i="7"/>
  <c r="C109" i="7"/>
  <c r="K113" i="7"/>
  <c r="S109" i="7"/>
  <c r="AQ109" i="7"/>
  <c r="AU109" i="7"/>
  <c r="B110" i="7"/>
  <c r="D111" i="7"/>
  <c r="A115" i="7"/>
  <c r="B111" i="7"/>
  <c r="C114" i="7" s="1"/>
  <c r="D113" i="7"/>
  <c r="A31" i="9"/>
  <c r="E30" i="9"/>
  <c r="C30" i="9"/>
  <c r="H30" i="9"/>
  <c r="G30" i="9"/>
  <c r="D30" i="9"/>
  <c r="AV111" i="7"/>
  <c r="AV113" i="7"/>
  <c r="AT111" i="7"/>
  <c r="AU114" i="7" s="1"/>
  <c r="AS115" i="7"/>
  <c r="AT110" i="7"/>
  <c r="AR111" i="7"/>
  <c r="AR113" i="7"/>
  <c r="AP111" i="7"/>
  <c r="AQ114" i="7" s="1"/>
  <c r="AO115" i="7"/>
  <c r="AP110" i="7"/>
  <c r="AL110" i="7"/>
  <c r="AN111" i="7"/>
  <c r="AN113" i="7"/>
  <c r="AL111" i="7"/>
  <c r="AM114" i="7" s="1"/>
  <c r="AK115" i="7"/>
  <c r="AH110" i="7"/>
  <c r="AJ111" i="7"/>
  <c r="AJ113" i="7"/>
  <c r="AH111" i="7"/>
  <c r="AI114" i="7" s="1"/>
  <c r="AG115" i="7"/>
  <c r="Z110" i="7"/>
  <c r="AF111" i="7"/>
  <c r="AD111" i="7"/>
  <c r="AE114" i="7" s="1"/>
  <c r="AC115" i="7"/>
  <c r="AF113" i="7"/>
  <c r="AD110" i="7"/>
  <c r="Y115" i="7"/>
  <c r="AB111" i="7"/>
  <c r="AB113" i="7"/>
  <c r="Z111" i="7"/>
  <c r="AA114" i="7" s="1"/>
  <c r="X111" i="7"/>
  <c r="X113" i="7"/>
  <c r="V111" i="7"/>
  <c r="W114" i="7" s="1"/>
  <c r="U115" i="7"/>
  <c r="V110" i="7"/>
  <c r="R110" i="7"/>
  <c r="T111" i="7"/>
  <c r="Q115" i="7"/>
  <c r="R111" i="7"/>
  <c r="S114" i="7" s="1"/>
  <c r="T113" i="7"/>
  <c r="P115" i="7"/>
  <c r="P117" i="7"/>
  <c r="N115" i="7"/>
  <c r="O118" i="7" s="1"/>
  <c r="M119" i="7"/>
  <c r="N114" i="7"/>
  <c r="L115" i="7"/>
  <c r="L117" i="7"/>
  <c r="J115" i="7"/>
  <c r="K118" i="7" s="1"/>
  <c r="I119" i="7"/>
  <c r="J114" i="7"/>
  <c r="F114" i="7"/>
  <c r="H117" i="7"/>
  <c r="F115" i="7"/>
  <c r="AI12" i="3"/>
  <c r="F118" i="7" l="1"/>
  <c r="G118" i="7"/>
  <c r="H251" i="11"/>
  <c r="F251" i="11"/>
  <c r="G254" i="11" s="1"/>
  <c r="N122" i="11"/>
  <c r="O121" i="11"/>
  <c r="P251" i="11"/>
  <c r="N251" i="11"/>
  <c r="O254" i="11" s="1"/>
  <c r="T123" i="11"/>
  <c r="R123" i="11"/>
  <c r="S126" i="11" s="1"/>
  <c r="K249" i="11"/>
  <c r="J250" i="11"/>
  <c r="F250" i="11"/>
  <c r="G249" i="11"/>
  <c r="L123" i="11"/>
  <c r="J123" i="11"/>
  <c r="K126" i="11" s="1"/>
  <c r="D123" i="11"/>
  <c r="B123" i="11"/>
  <c r="C126" i="11" s="1"/>
  <c r="V122" i="11"/>
  <c r="W121" i="11"/>
  <c r="N250" i="11"/>
  <c r="O249" i="11"/>
  <c r="S121" i="11"/>
  <c r="R122" i="11"/>
  <c r="X251" i="11"/>
  <c r="V251" i="11"/>
  <c r="W254" i="11" s="1"/>
  <c r="D251" i="11"/>
  <c r="B251" i="11"/>
  <c r="C254" i="11" s="1"/>
  <c r="S249" i="11"/>
  <c r="R250" i="11"/>
  <c r="K121" i="11"/>
  <c r="J122" i="11"/>
  <c r="B122" i="11"/>
  <c r="C121" i="11"/>
  <c r="V250" i="11"/>
  <c r="W249" i="11"/>
  <c r="C249" i="11"/>
  <c r="B250" i="11"/>
  <c r="W113" i="7"/>
  <c r="C113" i="7"/>
  <c r="K117" i="7"/>
  <c r="AQ113" i="7"/>
  <c r="O117" i="7"/>
  <c r="S113" i="7"/>
  <c r="AE113" i="7"/>
  <c r="AI113" i="7"/>
  <c r="AU113" i="7"/>
  <c r="AA113" i="7"/>
  <c r="AM113" i="7"/>
  <c r="G117" i="7"/>
  <c r="B114" i="7"/>
  <c r="A32" i="9"/>
  <c r="E31" i="9"/>
  <c r="H31" i="9"/>
  <c r="G31" i="9"/>
  <c r="D31" i="9"/>
  <c r="C31" i="9"/>
  <c r="A119" i="7"/>
  <c r="D117" i="7"/>
  <c r="B115" i="7"/>
  <c r="C118" i="7" s="1"/>
  <c r="D115" i="7"/>
  <c r="AT114" i="7"/>
  <c r="AV115" i="7"/>
  <c r="AV117" i="7"/>
  <c r="AT115" i="7"/>
  <c r="AU118" i="7" s="1"/>
  <c r="AS119" i="7"/>
  <c r="AR115" i="7"/>
  <c r="AR117" i="7"/>
  <c r="AP115" i="7"/>
  <c r="AQ118" i="7" s="1"/>
  <c r="AO119" i="7"/>
  <c r="AP114" i="7"/>
  <c r="AN115" i="7"/>
  <c r="AN117" i="7"/>
  <c r="AL115" i="7"/>
  <c r="AM118" i="7" s="1"/>
  <c r="AK119" i="7"/>
  <c r="AL114" i="7"/>
  <c r="AJ115" i="7"/>
  <c r="AJ117" i="7"/>
  <c r="AH115" i="7"/>
  <c r="AI118" i="7" s="1"/>
  <c r="AG119" i="7"/>
  <c r="AH114" i="7"/>
  <c r="Z114" i="7"/>
  <c r="AF115" i="7"/>
  <c r="AD115" i="7"/>
  <c r="AE118" i="7" s="1"/>
  <c r="AC119" i="7"/>
  <c r="AF117" i="7"/>
  <c r="AD114" i="7"/>
  <c r="Y119" i="7"/>
  <c r="AB115" i="7"/>
  <c r="AB117" i="7"/>
  <c r="Z115" i="7"/>
  <c r="AA118" i="7" s="1"/>
  <c r="X115" i="7"/>
  <c r="X117" i="7"/>
  <c r="V115" i="7"/>
  <c r="W118" i="7" s="1"/>
  <c r="U119" i="7"/>
  <c r="V114" i="7"/>
  <c r="T115" i="7"/>
  <c r="Q119" i="7"/>
  <c r="T117" i="7"/>
  <c r="R115" i="7"/>
  <c r="S118" i="7" s="1"/>
  <c r="R114" i="7"/>
  <c r="P119" i="7"/>
  <c r="P121" i="7"/>
  <c r="N119" i="7"/>
  <c r="O122" i="7" s="1"/>
  <c r="N118" i="7"/>
  <c r="L119" i="7"/>
  <c r="L121" i="7"/>
  <c r="J119" i="7"/>
  <c r="K122" i="7" s="1"/>
  <c r="I123" i="7"/>
  <c r="J118" i="7"/>
  <c r="AI13" i="3"/>
  <c r="K125" i="11" l="1"/>
  <c r="J126" i="11"/>
  <c r="B126" i="11"/>
  <c r="C125" i="11"/>
  <c r="F254" i="11"/>
  <c r="G253" i="11"/>
  <c r="V254" i="11"/>
  <c r="W253" i="11"/>
  <c r="O253" i="11"/>
  <c r="N254" i="11"/>
  <c r="C253" i="11"/>
  <c r="B254" i="11"/>
  <c r="R126" i="11"/>
  <c r="S125" i="11"/>
  <c r="AQ117" i="7"/>
  <c r="K121" i="7"/>
  <c r="O121" i="7"/>
  <c r="S117" i="7"/>
  <c r="AE117" i="7"/>
  <c r="C117" i="7"/>
  <c r="W117" i="7"/>
  <c r="AM117" i="7"/>
  <c r="AU117" i="7"/>
  <c r="AA117" i="7"/>
  <c r="AI117" i="7"/>
  <c r="A123" i="7"/>
  <c r="D121" i="7"/>
  <c r="B119" i="7"/>
  <c r="C122" i="7" s="1"/>
  <c r="D119" i="7"/>
  <c r="A33" i="9"/>
  <c r="E32" i="9"/>
  <c r="G32" i="9"/>
  <c r="H32" i="9"/>
  <c r="D32" i="9"/>
  <c r="C32" i="9"/>
  <c r="B118" i="7"/>
  <c r="AV119" i="7"/>
  <c r="AV121" i="7"/>
  <c r="AT119" i="7"/>
  <c r="AU122" i="7" s="1"/>
  <c r="AS123" i="7"/>
  <c r="AT118" i="7"/>
  <c r="AR119" i="7"/>
  <c r="AR121" i="7"/>
  <c r="AP119" i="7"/>
  <c r="AQ122" i="7" s="1"/>
  <c r="AP118" i="7"/>
  <c r="AL118" i="7"/>
  <c r="AN119" i="7"/>
  <c r="AN121" i="7"/>
  <c r="AL119" i="7"/>
  <c r="AM122" i="7" s="1"/>
  <c r="AK123" i="7"/>
  <c r="AJ119" i="7"/>
  <c r="AJ121" i="7"/>
  <c r="AH119" i="7"/>
  <c r="AI122" i="7" s="1"/>
  <c r="AH118" i="7"/>
  <c r="Z118" i="7"/>
  <c r="AF119" i="7"/>
  <c r="AF121" i="7"/>
  <c r="AD119" i="7"/>
  <c r="AE122" i="7" s="1"/>
  <c r="AC123" i="7"/>
  <c r="AD118" i="7"/>
  <c r="Y123" i="7"/>
  <c r="AB119" i="7"/>
  <c r="AB121" i="7"/>
  <c r="Z119" i="7"/>
  <c r="AA122" i="7" s="1"/>
  <c r="X119" i="7"/>
  <c r="X121" i="7"/>
  <c r="V119" i="7"/>
  <c r="W122" i="7" s="1"/>
  <c r="V118" i="7"/>
  <c r="R118" i="7"/>
  <c r="T119" i="7"/>
  <c r="Q123" i="7"/>
  <c r="R119" i="7"/>
  <c r="S122" i="7" s="1"/>
  <c r="T121" i="7"/>
  <c r="N122" i="7"/>
  <c r="L123" i="7"/>
  <c r="L125" i="7"/>
  <c r="J123" i="7"/>
  <c r="K126" i="7" s="1"/>
  <c r="J122" i="7"/>
  <c r="AI14" i="3"/>
  <c r="W121" i="7" l="1"/>
  <c r="AU121" i="7"/>
  <c r="AE121" i="7"/>
  <c r="K125" i="7"/>
  <c r="AI121" i="7"/>
  <c r="AM121" i="7"/>
  <c r="S121" i="7"/>
  <c r="AA121" i="7"/>
  <c r="AQ121" i="7"/>
  <c r="C121" i="7"/>
  <c r="B122" i="7"/>
  <c r="A34" i="9"/>
  <c r="E33" i="9"/>
  <c r="G33" i="9"/>
  <c r="H33" i="9"/>
  <c r="C33" i="9"/>
  <c r="D33" i="9"/>
  <c r="D123" i="7"/>
  <c r="B123" i="7"/>
  <c r="C126" i="7" s="1"/>
  <c r="D125" i="7"/>
  <c r="AV123" i="7"/>
  <c r="AV125" i="7"/>
  <c r="AT123" i="7"/>
  <c r="AU126" i="7" s="1"/>
  <c r="AT122" i="7"/>
  <c r="AP122" i="7"/>
  <c r="AL122" i="7"/>
  <c r="AN123" i="7"/>
  <c r="AN125" i="7"/>
  <c r="AL123" i="7"/>
  <c r="AM126" i="7" s="1"/>
  <c r="AH122" i="7"/>
  <c r="Z122" i="7"/>
  <c r="AF123" i="7"/>
  <c r="AF125" i="7"/>
  <c r="AD123" i="7"/>
  <c r="AE126" i="7" s="1"/>
  <c r="AD122" i="7"/>
  <c r="AB123" i="7"/>
  <c r="AB125" i="7"/>
  <c r="Z123" i="7"/>
  <c r="AA126" i="7" s="1"/>
  <c r="V122" i="7"/>
  <c r="T123" i="7"/>
  <c r="T125" i="7"/>
  <c r="R123" i="7"/>
  <c r="S126" i="7" s="1"/>
  <c r="R122" i="7"/>
  <c r="J126" i="7"/>
  <c r="AI15" i="3"/>
  <c r="S125" i="7" l="1"/>
  <c r="AA125" i="7"/>
  <c r="AE125" i="7"/>
  <c r="AM125" i="7"/>
  <c r="AU125" i="7"/>
  <c r="C125" i="7"/>
  <c r="B126" i="7"/>
  <c r="A35" i="9"/>
  <c r="E34" i="9"/>
  <c r="G34" i="9"/>
  <c r="D34" i="9"/>
  <c r="H34" i="9"/>
  <c r="C34" i="9"/>
  <c r="AT126" i="7"/>
  <c r="AL126" i="7"/>
  <c r="AD126" i="7"/>
  <c r="Z126" i="7"/>
  <c r="R126" i="7"/>
  <c r="AI16" i="3"/>
  <c r="A36" i="9" l="1"/>
  <c r="E35" i="9"/>
  <c r="H35" i="9"/>
  <c r="G35" i="9"/>
  <c r="D35" i="9"/>
  <c r="C35" i="9"/>
  <c r="AI17" i="3"/>
  <c r="A37" i="9" l="1"/>
  <c r="E36" i="9"/>
  <c r="H36" i="9"/>
  <c r="G36" i="9"/>
  <c r="D36" i="9"/>
  <c r="C36" i="9"/>
  <c r="AI18" i="3"/>
  <c r="A38" i="9" l="1"/>
  <c r="E37" i="9"/>
  <c r="G37" i="9"/>
  <c r="C37" i="9"/>
  <c r="D37" i="9"/>
  <c r="H37" i="9"/>
  <c r="AI19" i="3"/>
  <c r="A39" i="9" l="1"/>
  <c r="E38" i="9"/>
  <c r="H38" i="9"/>
  <c r="D38" i="9"/>
  <c r="C38" i="9"/>
  <c r="G38" i="9"/>
  <c r="AI20" i="3"/>
  <c r="A40" i="9" l="1"/>
  <c r="E39" i="9"/>
  <c r="D39" i="9"/>
  <c r="C39" i="9"/>
  <c r="G39" i="9"/>
  <c r="H39" i="9"/>
  <c r="AI21" i="3"/>
  <c r="A41" i="9" l="1"/>
  <c r="E40" i="9"/>
  <c r="H40" i="9"/>
  <c r="D40" i="9"/>
  <c r="C40" i="9"/>
  <c r="G40" i="9"/>
  <c r="AI22" i="3"/>
  <c r="A42" i="9" l="1"/>
  <c r="E41" i="9"/>
  <c r="H41" i="9"/>
  <c r="G41" i="9"/>
  <c r="D41" i="9"/>
  <c r="C41" i="9"/>
  <c r="AI23" i="3"/>
  <c r="A43" i="9" l="1"/>
  <c r="E42" i="9"/>
  <c r="H42" i="9"/>
  <c r="G42" i="9"/>
  <c r="D42" i="9"/>
  <c r="C42" i="9"/>
  <c r="AI24" i="3"/>
  <c r="A44" i="9" l="1"/>
  <c r="E43" i="9"/>
  <c r="H43" i="9"/>
  <c r="C43" i="9"/>
  <c r="G43" i="9"/>
  <c r="D43" i="9"/>
  <c r="AI25" i="3"/>
  <c r="AJ24" i="3"/>
  <c r="A45" i="9" l="1"/>
  <c r="E44" i="9"/>
  <c r="H44" i="9"/>
  <c r="D44" i="9"/>
  <c r="C44" i="9"/>
  <c r="G44" i="9"/>
  <c r="AI26" i="3"/>
  <c r="AJ25" i="3"/>
  <c r="A46" i="9" l="1"/>
  <c r="E45" i="9"/>
  <c r="H45" i="9"/>
  <c r="D45" i="9"/>
  <c r="G45" i="9"/>
  <c r="C45" i="9"/>
  <c r="AI27" i="3"/>
  <c r="AJ26" i="3"/>
  <c r="R1" i="3"/>
  <c r="Q1" i="3"/>
  <c r="P1" i="3"/>
  <c r="O1" i="3"/>
  <c r="N1" i="3"/>
  <c r="M1" i="3"/>
  <c r="L1" i="3"/>
  <c r="K1" i="3"/>
  <c r="J1" i="3"/>
  <c r="I1" i="3"/>
  <c r="H1" i="3"/>
  <c r="G1" i="3"/>
  <c r="F1" i="3"/>
  <c r="E1" i="3"/>
  <c r="D1" i="3"/>
  <c r="C1" i="3"/>
  <c r="B34" i="3"/>
  <c r="AJ23" i="3" s="1"/>
  <c r="B31" i="3"/>
  <c r="AJ22" i="3" s="1"/>
  <c r="B20" i="3"/>
  <c r="B19" i="3"/>
  <c r="B22" i="3"/>
  <c r="B23" i="3"/>
  <c r="B3" i="3"/>
  <c r="AJ2" i="3" s="1"/>
  <c r="B33" i="3"/>
  <c r="B32" i="3"/>
  <c r="B21" i="3"/>
  <c r="B14" i="3"/>
  <c r="AB6" i="3" s="1"/>
  <c r="B2" i="3"/>
  <c r="B4" i="1"/>
  <c r="B1" i="1"/>
  <c r="AJ12" i="3" l="1"/>
  <c r="AB11" i="3"/>
  <c r="AB13" i="3"/>
  <c r="AB12" i="3"/>
  <c r="AB14" i="3"/>
  <c r="AJ11" i="3"/>
  <c r="A47" i="9"/>
  <c r="E46" i="9"/>
  <c r="G46" i="9"/>
  <c r="C46" i="9"/>
  <c r="D46" i="9"/>
  <c r="H46" i="9"/>
  <c r="AB2" i="3"/>
  <c r="AI28" i="3"/>
  <c r="AJ27" i="3"/>
  <c r="B27" i="3"/>
  <c r="A48" i="9" l="1"/>
  <c r="E47" i="9"/>
  <c r="H47" i="9"/>
  <c r="G47" i="9"/>
  <c r="C47" i="9"/>
  <c r="D47" i="9"/>
  <c r="B25" i="3"/>
  <c r="AI29" i="3"/>
  <c r="AJ28" i="3"/>
  <c r="B28" i="3"/>
  <c r="B26" i="3"/>
  <c r="B3" i="1"/>
  <c r="B8" i="1" s="1"/>
  <c r="B2" i="1"/>
  <c r="B5" i="1" s="1"/>
  <c r="AJ16" i="3" l="1"/>
  <c r="AJ14" i="3"/>
  <c r="A49" i="9"/>
  <c r="E48" i="9"/>
  <c r="H48" i="9"/>
  <c r="G48" i="9"/>
  <c r="D48" i="9"/>
  <c r="C48" i="9"/>
  <c r="B24" i="3"/>
  <c r="AJ17" i="3"/>
  <c r="B29" i="3"/>
  <c r="AJ18" i="3" s="1"/>
  <c r="AI30" i="3"/>
  <c r="AJ29" i="3"/>
  <c r="B6" i="1"/>
  <c r="B7" i="1" s="1"/>
  <c r="AJ15" i="3" l="1"/>
  <c r="AJ13" i="3"/>
  <c r="A50" i="9"/>
  <c r="E49" i="9"/>
  <c r="H49" i="9"/>
  <c r="G49" i="9"/>
  <c r="D49" i="9"/>
  <c r="C49" i="9"/>
  <c r="B30" i="3"/>
  <c r="AJ20" i="3"/>
  <c r="AI31" i="3"/>
  <c r="AJ30" i="3"/>
  <c r="B9" i="1"/>
  <c r="B11" i="1" s="1"/>
  <c r="B12" i="1" s="1"/>
  <c r="AJ21" i="3" l="1"/>
  <c r="AJ19" i="3"/>
  <c r="A51" i="9"/>
  <c r="E50" i="9"/>
  <c r="G50" i="9"/>
  <c r="D50" i="9"/>
  <c r="C50" i="9"/>
  <c r="H50" i="9"/>
  <c r="AI32" i="3"/>
  <c r="AJ31" i="3"/>
  <c r="B8" i="3"/>
  <c r="AJ7" i="3" s="1"/>
  <c r="B18" i="3"/>
  <c r="B13" i="3"/>
  <c r="AB5" i="3" s="1"/>
  <c r="B11" i="3"/>
  <c r="AJ9" i="3" s="1"/>
  <c r="B9" i="3"/>
  <c r="AJ8" i="3" s="1"/>
  <c r="B17" i="3"/>
  <c r="AB9" i="3" s="1"/>
  <c r="B10" i="3"/>
  <c r="AB3" i="3" s="1"/>
  <c r="B7" i="3"/>
  <c r="AJ6" i="3" s="1"/>
  <c r="B16" i="3"/>
  <c r="AB8" i="3" s="1"/>
  <c r="B12" i="3"/>
  <c r="AB4" i="3" s="1"/>
  <c r="B15" i="3"/>
  <c r="AB7" i="3" s="1"/>
  <c r="AJ10" i="3" l="1"/>
  <c r="AB10" i="3"/>
  <c r="AC12" i="3" s="1"/>
  <c r="A52" i="9"/>
  <c r="E51" i="9"/>
  <c r="H51" i="9"/>
  <c r="G51" i="9"/>
  <c r="D51" i="9"/>
  <c r="C51" i="9"/>
  <c r="AI33" i="3"/>
  <c r="AJ32" i="3"/>
  <c r="B6" i="3"/>
  <c r="AJ5" i="3" s="1"/>
  <c r="B4" i="3"/>
  <c r="B5" i="3"/>
  <c r="AJ4" i="3" s="1"/>
  <c r="AC11" i="3" l="1"/>
  <c r="AC4" i="3"/>
  <c r="AC10" i="3"/>
  <c r="AC3" i="3"/>
  <c r="AC9" i="3"/>
  <c r="AC15" i="3"/>
  <c r="AC14" i="3"/>
  <c r="AC8" i="3"/>
  <c r="AC5" i="3"/>
  <c r="AC6" i="3"/>
  <c r="AC2" i="3"/>
  <c r="AE2" i="3" s="1"/>
  <c r="E5" i="2" s="1"/>
  <c r="AC7" i="3"/>
  <c r="AC13" i="3"/>
  <c r="O131" i="11"/>
  <c r="C7" i="11"/>
  <c r="K135" i="11"/>
  <c r="O135" i="11"/>
  <c r="W139" i="11"/>
  <c r="G11" i="11"/>
  <c r="C139" i="11"/>
  <c r="C15" i="11"/>
  <c r="K143" i="11"/>
  <c r="O143" i="11"/>
  <c r="C147" i="11"/>
  <c r="S147" i="11"/>
  <c r="K151" i="11"/>
  <c r="O151" i="11"/>
  <c r="K27" i="11"/>
  <c r="S27" i="11"/>
  <c r="W27" i="11"/>
  <c r="K31" i="11"/>
  <c r="K159" i="11"/>
  <c r="O159" i="11"/>
  <c r="S163" i="11"/>
  <c r="C35" i="11"/>
  <c r="O163" i="11"/>
  <c r="K39" i="11"/>
  <c r="K167" i="11"/>
  <c r="W43" i="11"/>
  <c r="O43" i="11"/>
  <c r="S43" i="11"/>
  <c r="O175" i="11"/>
  <c r="C47" i="11"/>
  <c r="W175" i="11"/>
  <c r="C51" i="11"/>
  <c r="W51" i="11"/>
  <c r="K55" i="11"/>
  <c r="W55" i="11"/>
  <c r="C59" i="11"/>
  <c r="C187" i="11"/>
  <c r="K63" i="11"/>
  <c r="C67" i="11"/>
  <c r="C195" i="11"/>
  <c r="G195" i="11"/>
  <c r="S71" i="11"/>
  <c r="K71" i="11"/>
  <c r="W71" i="11"/>
  <c r="C75" i="11"/>
  <c r="K203" i="11"/>
  <c r="G203" i="11"/>
  <c r="S79" i="11"/>
  <c r="W79" i="11"/>
  <c r="C83" i="11"/>
  <c r="C211" i="11"/>
  <c r="G211" i="11"/>
  <c r="S87" i="11"/>
  <c r="K87" i="11"/>
  <c r="W87" i="11"/>
  <c r="C91" i="11"/>
  <c r="C219" i="11"/>
  <c r="G219" i="11"/>
  <c r="C95" i="11"/>
  <c r="G223" i="11"/>
  <c r="G227" i="11"/>
  <c r="W99" i="11"/>
  <c r="C103" i="11"/>
  <c r="O103" i="11"/>
  <c r="K235" i="11"/>
  <c r="S111" i="11"/>
  <c r="W239" i="11"/>
  <c r="G115" i="11"/>
  <c r="O115" i="11"/>
  <c r="S119" i="11"/>
  <c r="K247" i="11"/>
  <c r="G247" i="11"/>
  <c r="C131" i="11"/>
  <c r="G3" i="11"/>
  <c r="S7" i="11"/>
  <c r="S135" i="11"/>
  <c r="W7" i="11"/>
  <c r="G139" i="11"/>
  <c r="S15" i="11"/>
  <c r="S143" i="11"/>
  <c r="O147" i="11"/>
  <c r="S23" i="11"/>
  <c r="S151" i="11"/>
  <c r="S155" i="11"/>
  <c r="C27" i="11"/>
  <c r="O155" i="11"/>
  <c r="C31" i="11"/>
  <c r="S159" i="11"/>
  <c r="K163" i="11"/>
  <c r="K35" i="11"/>
  <c r="C39" i="11"/>
  <c r="S167" i="11"/>
  <c r="O167" i="11"/>
  <c r="O171" i="11"/>
  <c r="G43" i="11"/>
  <c r="C43" i="11"/>
  <c r="W47" i="11"/>
  <c r="S47" i="11"/>
  <c r="G175" i="11"/>
  <c r="K179" i="11"/>
  <c r="O179" i="11"/>
  <c r="C179" i="11"/>
  <c r="C183" i="11"/>
  <c r="C55" i="11"/>
  <c r="G183" i="11"/>
  <c r="K59" i="11"/>
  <c r="W59" i="11"/>
  <c r="C191" i="11"/>
  <c r="C63" i="11"/>
  <c r="G191" i="11"/>
  <c r="K67" i="11"/>
  <c r="S67" i="11"/>
  <c r="W67" i="11"/>
  <c r="C199" i="11"/>
  <c r="C71" i="11"/>
  <c r="G199" i="11"/>
  <c r="K75" i="11"/>
  <c r="C203" i="11"/>
  <c r="C207" i="11"/>
  <c r="C79" i="11"/>
  <c r="G207" i="11"/>
  <c r="K83" i="11"/>
  <c r="S83" i="11"/>
  <c r="W83" i="11"/>
  <c r="C215" i="11"/>
  <c r="C87" i="11"/>
  <c r="G215" i="11"/>
  <c r="K91" i="11"/>
  <c r="S91" i="11"/>
  <c r="W91" i="11"/>
  <c r="C223" i="11"/>
  <c r="S223" i="11"/>
  <c r="O95" i="11"/>
  <c r="K227" i="11"/>
  <c r="C99" i="11"/>
  <c r="S227" i="11"/>
  <c r="C231" i="11"/>
  <c r="S231" i="11"/>
  <c r="G103" i="11"/>
  <c r="S107" i="11"/>
  <c r="C235" i="11"/>
  <c r="O107" i="11"/>
  <c r="K239" i="11"/>
  <c r="G239" i="11"/>
  <c r="C111" i="11"/>
  <c r="O243" i="11"/>
  <c r="G243" i="11"/>
  <c r="C243" i="11"/>
  <c r="O119" i="11"/>
  <c r="C119" i="11"/>
  <c r="C251" i="11"/>
  <c r="S123" i="11"/>
  <c r="O3" i="11"/>
  <c r="W3" i="11"/>
  <c r="G135" i="11"/>
  <c r="W11" i="11"/>
  <c r="S139" i="11"/>
  <c r="S11" i="11"/>
  <c r="G143" i="11"/>
  <c r="G19" i="11"/>
  <c r="K147" i="11"/>
  <c r="K23" i="11"/>
  <c r="G151" i="11"/>
  <c r="K155" i="11"/>
  <c r="G27" i="11"/>
  <c r="S31" i="11"/>
  <c r="O31" i="11"/>
  <c r="C163" i="11"/>
  <c r="O35" i="11"/>
  <c r="G163" i="11"/>
  <c r="S39" i="11"/>
  <c r="W167" i="11"/>
  <c r="W39" i="11"/>
  <c r="G171" i="11"/>
  <c r="S171" i="11"/>
  <c r="K171" i="11"/>
  <c r="K175" i="11"/>
  <c r="C175" i="11"/>
  <c r="S51" i="11"/>
  <c r="K183" i="11"/>
  <c r="G59" i="11"/>
  <c r="O187" i="11"/>
  <c r="K191" i="11"/>
  <c r="W191" i="11"/>
  <c r="S195" i="11"/>
  <c r="O195" i="11"/>
  <c r="K199" i="11"/>
  <c r="S75" i="11"/>
  <c r="G75" i="11"/>
  <c r="O203" i="11"/>
  <c r="K207" i="11"/>
  <c r="S211" i="11"/>
  <c r="G83" i="11"/>
  <c r="O211" i="11"/>
  <c r="K215" i="11"/>
  <c r="W215" i="11"/>
  <c r="O87" i="11"/>
  <c r="G91" i="11"/>
  <c r="O219" i="11"/>
  <c r="K223" i="11"/>
  <c r="O223" i="11"/>
  <c r="G99" i="11"/>
  <c r="O227" i="11"/>
  <c r="K231" i="11"/>
  <c r="W103" i="11"/>
  <c r="O235" i="11"/>
  <c r="G235" i="11"/>
  <c r="C239" i="11"/>
  <c r="O111" i="11"/>
  <c r="W111" i="11"/>
  <c r="W115" i="11"/>
  <c r="C115" i="11"/>
  <c r="K243" i="11"/>
  <c r="W119" i="11"/>
  <c r="K119" i="11"/>
  <c r="W247" i="11"/>
  <c r="C123" i="11"/>
  <c r="K131" i="11"/>
  <c r="G131" i="11"/>
  <c r="W131" i="11"/>
  <c r="C135" i="11"/>
  <c r="G7" i="11"/>
  <c r="W135" i="11"/>
  <c r="K139" i="11"/>
  <c r="C11" i="11"/>
  <c r="C143" i="11"/>
  <c r="G147" i="11"/>
  <c r="C19" i="11"/>
  <c r="W147" i="11"/>
  <c r="C151" i="11"/>
  <c r="G23" i="11"/>
  <c r="C155" i="11"/>
  <c r="O27" i="11"/>
  <c r="G155" i="11"/>
  <c r="C159" i="11"/>
  <c r="W159" i="11"/>
  <c r="S35" i="11"/>
  <c r="W163" i="11"/>
  <c r="C167" i="11"/>
  <c r="G167" i="11"/>
  <c r="C171" i="11"/>
  <c r="K43" i="11"/>
  <c r="K47" i="11"/>
  <c r="O47" i="11"/>
  <c r="S175" i="11"/>
  <c r="G51" i="11"/>
  <c r="K51" i="11"/>
  <c r="G179" i="11"/>
  <c r="S183" i="11"/>
  <c r="O183" i="11"/>
  <c r="G55" i="11"/>
  <c r="K187" i="11"/>
  <c r="W187" i="11"/>
  <c r="O191" i="11"/>
  <c r="K195" i="11"/>
  <c r="W195" i="11"/>
  <c r="O199" i="11"/>
  <c r="W203" i="11"/>
  <c r="O207" i="11"/>
  <c r="G79" i="11"/>
  <c r="K211" i="11"/>
  <c r="O215" i="11"/>
  <c r="G87" i="11"/>
  <c r="K219" i="11"/>
  <c r="O91" i="11"/>
  <c r="W219" i="11"/>
  <c r="W95" i="11"/>
  <c r="O99" i="11"/>
  <c r="C227" i="11"/>
  <c r="G231" i="11"/>
  <c r="O231" i="11"/>
  <c r="C107" i="11"/>
  <c r="W235" i="11"/>
  <c r="W107" i="11"/>
  <c r="S239" i="11"/>
  <c r="O239" i="11"/>
  <c r="W243" i="11"/>
  <c r="O247" i="11"/>
  <c r="C247" i="11"/>
  <c r="K123" i="11"/>
  <c r="G251" i="11"/>
  <c r="F51" i="9"/>
  <c r="I51" i="9" s="1"/>
  <c r="F45" i="9"/>
  <c r="I45" i="9" s="1"/>
  <c r="F5" i="9"/>
  <c r="I5" i="9" s="1"/>
  <c r="F8" i="9"/>
  <c r="I8" i="9" s="1"/>
  <c r="F9" i="9"/>
  <c r="I9" i="9" s="1"/>
  <c r="F12" i="9"/>
  <c r="I12" i="9" s="1"/>
  <c r="F15" i="9"/>
  <c r="I15" i="9" s="1"/>
  <c r="F17" i="9"/>
  <c r="I17" i="9" s="1"/>
  <c r="F19" i="9"/>
  <c r="I19" i="9" s="1"/>
  <c r="F25" i="9"/>
  <c r="I25" i="9" s="1"/>
  <c r="F26" i="9"/>
  <c r="I26" i="9" s="1"/>
  <c r="F31" i="9"/>
  <c r="I31" i="9" s="1"/>
  <c r="F32" i="9"/>
  <c r="I32" i="9" s="1"/>
  <c r="F37" i="9"/>
  <c r="I37" i="9" s="1"/>
  <c r="F30" i="9"/>
  <c r="I30" i="9" s="1"/>
  <c r="F3" i="9"/>
  <c r="F6" i="9"/>
  <c r="I6" i="9" s="1"/>
  <c r="F13" i="9"/>
  <c r="I13" i="9" s="1"/>
  <c r="F22" i="9"/>
  <c r="I22" i="9" s="1"/>
  <c r="F24" i="9"/>
  <c r="I24" i="9" s="1"/>
  <c r="F38" i="9"/>
  <c r="I38" i="9" s="1"/>
  <c r="F33" i="9"/>
  <c r="I33" i="9" s="1"/>
  <c r="F11" i="9"/>
  <c r="I11" i="9" s="1"/>
  <c r="F14" i="9"/>
  <c r="I14" i="9" s="1"/>
  <c r="F18" i="9"/>
  <c r="I18" i="9" s="1"/>
  <c r="F20" i="9"/>
  <c r="I20" i="9" s="1"/>
  <c r="F21" i="9"/>
  <c r="I21" i="9" s="1"/>
  <c r="F23" i="9"/>
  <c r="I23" i="9" s="1"/>
  <c r="F27" i="9"/>
  <c r="I27" i="9" s="1"/>
  <c r="F29" i="9"/>
  <c r="I29" i="9" s="1"/>
  <c r="F34" i="9"/>
  <c r="I34" i="9" s="1"/>
  <c r="F35" i="9"/>
  <c r="I35" i="9" s="1"/>
  <c r="F39" i="9"/>
  <c r="I39" i="9" s="1"/>
  <c r="F43" i="9"/>
  <c r="I43" i="9" s="1"/>
  <c r="F46" i="9"/>
  <c r="I46" i="9" s="1"/>
  <c r="F4" i="9"/>
  <c r="I4" i="9" s="1"/>
  <c r="F10" i="9"/>
  <c r="I10" i="9" s="1"/>
  <c r="F16" i="9"/>
  <c r="I16" i="9" s="1"/>
  <c r="F28" i="9"/>
  <c r="I28" i="9" s="1"/>
  <c r="F47" i="9"/>
  <c r="I47" i="9" s="1"/>
  <c r="A53" i="9"/>
  <c r="B53" i="9" s="1"/>
  <c r="F52" i="9"/>
  <c r="E52" i="9"/>
  <c r="G52" i="9"/>
  <c r="H52" i="9"/>
  <c r="D52" i="9"/>
  <c r="C52" i="9"/>
  <c r="B3" i="9"/>
  <c r="B43" i="9"/>
  <c r="B37" i="9"/>
  <c r="B39" i="9"/>
  <c r="B19" i="9"/>
  <c r="B12" i="9"/>
  <c r="B27" i="9"/>
  <c r="B45" i="9"/>
  <c r="B35" i="9"/>
  <c r="B20" i="9"/>
  <c r="B5" i="9"/>
  <c r="B18" i="9"/>
  <c r="B8" i="9"/>
  <c r="B51" i="9"/>
  <c r="B28" i="9"/>
  <c r="B16" i="9"/>
  <c r="B30" i="9"/>
  <c r="B29" i="9"/>
  <c r="B32" i="9"/>
  <c r="B38" i="9"/>
  <c r="B22" i="9"/>
  <c r="B17" i="9"/>
  <c r="B10" i="9"/>
  <c r="B46" i="9"/>
  <c r="B24" i="9"/>
  <c r="B4" i="9"/>
  <c r="B26" i="9"/>
  <c r="B11" i="9"/>
  <c r="B47" i="9"/>
  <c r="B23" i="9"/>
  <c r="B25" i="9"/>
  <c r="B52" i="9"/>
  <c r="B33" i="9"/>
  <c r="B31" i="9"/>
  <c r="B6" i="9"/>
  <c r="B21" i="9"/>
  <c r="B14" i="9"/>
  <c r="B9" i="9"/>
  <c r="B34" i="9"/>
  <c r="B13" i="9"/>
  <c r="B15" i="9"/>
  <c r="AJ3" i="3"/>
  <c r="AK4" i="3" s="1"/>
  <c r="AM4" i="3" s="1"/>
  <c r="AE123" i="7"/>
  <c r="AA99" i="7"/>
  <c r="AI75" i="7"/>
  <c r="AM51" i="7"/>
  <c r="AQ103" i="7"/>
  <c r="G83" i="7"/>
  <c r="G59" i="7"/>
  <c r="AE35" i="7"/>
  <c r="AE11" i="7"/>
  <c r="AA111" i="7"/>
  <c r="AM87" i="7"/>
  <c r="AI63" i="7"/>
  <c r="G43" i="7"/>
  <c r="AE95" i="7"/>
  <c r="O3" i="7"/>
  <c r="AQ35" i="7"/>
  <c r="C59" i="7"/>
  <c r="C123" i="7"/>
  <c r="K75" i="7"/>
  <c r="W51" i="7"/>
  <c r="AI27" i="7"/>
  <c r="AU3" i="7"/>
  <c r="AA103" i="7"/>
  <c r="AM79" i="7"/>
  <c r="AI55" i="7"/>
  <c r="K35" i="7"/>
  <c r="W87" i="7"/>
  <c r="AM39" i="7"/>
  <c r="K91" i="7"/>
  <c r="AQ27" i="7"/>
  <c r="O31" i="7"/>
  <c r="K47" i="7"/>
  <c r="AE55" i="7"/>
  <c r="G115" i="7"/>
  <c r="S91" i="7"/>
  <c r="W67" i="7"/>
  <c r="AI43" i="7"/>
  <c r="AU19" i="7"/>
  <c r="AA119" i="7"/>
  <c r="AI95" i="7"/>
  <c r="AM71" i="7"/>
  <c r="AU47" i="7"/>
  <c r="O27" i="7"/>
  <c r="W3" i="7"/>
  <c r="AE79" i="7"/>
  <c r="AA55" i="7"/>
  <c r="C35" i="7"/>
  <c r="C11" i="7"/>
  <c r="AM59" i="7"/>
  <c r="O95" i="7"/>
  <c r="AI115" i="7"/>
  <c r="G7" i="7"/>
  <c r="AA27" i="7"/>
  <c r="W107" i="7"/>
  <c r="AE83" i="7"/>
  <c r="AA59" i="7"/>
  <c r="C39" i="7"/>
  <c r="AI111" i="7"/>
  <c r="AU87" i="7"/>
  <c r="AU63" i="7"/>
  <c r="O43" i="7"/>
  <c r="AA19" i="7"/>
  <c r="S119" i="7"/>
  <c r="AA95" i="7"/>
  <c r="AE71" i="7"/>
  <c r="AM47" i="7"/>
  <c r="G27" i="7"/>
  <c r="AM31" i="7"/>
  <c r="AM63" i="7"/>
  <c r="AA87" i="7"/>
  <c r="AA91" i="7"/>
  <c r="AE51" i="7"/>
  <c r="AU67" i="7"/>
  <c r="S47" i="7"/>
  <c r="AI23" i="7"/>
  <c r="AA123" i="7"/>
  <c r="W99" i="7"/>
  <c r="AE75" i="7"/>
  <c r="AI51" i="7"/>
  <c r="C31" i="7"/>
  <c r="S83" i="7"/>
  <c r="AM35" i="7"/>
  <c r="AQ11" i="7"/>
  <c r="AI71" i="7"/>
  <c r="O107" i="7"/>
  <c r="AU11" i="7"/>
  <c r="AA23" i="7"/>
  <c r="AA39" i="7"/>
  <c r="AA115" i="7"/>
  <c r="AI91" i="7"/>
  <c r="AM67" i="7"/>
  <c r="C47" i="7"/>
  <c r="S23" i="7"/>
  <c r="AU119" i="7"/>
  <c r="G99" i="7"/>
  <c r="G75" i="7"/>
  <c r="S51" i="7"/>
  <c r="AE27" i="7"/>
  <c r="AM3" i="7"/>
  <c r="AI103" i="7"/>
  <c r="AQ55" i="7"/>
  <c r="S35" i="7"/>
  <c r="W11" i="7"/>
  <c r="K67" i="7"/>
  <c r="AI99" i="7"/>
  <c r="W7" i="7"/>
  <c r="AA11" i="7"/>
  <c r="AM107" i="7"/>
  <c r="C87" i="7"/>
  <c r="AU59" i="7"/>
  <c r="S39" i="7"/>
  <c r="AA15" i="7"/>
  <c r="C115" i="7"/>
  <c r="O91" i="7"/>
  <c r="S67" i="7"/>
  <c r="AE43" i="7"/>
  <c r="AQ19" i="7"/>
  <c r="AI119" i="7"/>
  <c r="AQ95" i="7"/>
  <c r="G51" i="7"/>
  <c r="W27" i="7"/>
  <c r="AE3" i="7"/>
  <c r="K39" i="7"/>
  <c r="S71" i="7"/>
  <c r="AU91" i="7"/>
  <c r="C99" i="7"/>
  <c r="AI3" i="7"/>
  <c r="AQ99" i="7"/>
  <c r="G79" i="7"/>
  <c r="G55" i="7"/>
  <c r="AA31" i="7"/>
  <c r="AE7" i="7"/>
  <c r="S107" i="7"/>
  <c r="AA83" i="7"/>
  <c r="W59" i="7"/>
  <c r="AU35" i="7"/>
  <c r="C15" i="7"/>
  <c r="AQ111" i="7"/>
  <c r="G91" i="7"/>
  <c r="W43" i="7"/>
  <c r="AI19" i="7"/>
  <c r="G103" i="7"/>
  <c r="AM7" i="7"/>
  <c r="K43" i="7"/>
  <c r="AE67" i="7"/>
  <c r="W111" i="7"/>
  <c r="AI87" i="7"/>
  <c r="AE63" i="7"/>
  <c r="C43" i="7"/>
  <c r="AM115" i="7"/>
  <c r="C95" i="7"/>
  <c r="C71" i="7"/>
  <c r="O47" i="7"/>
  <c r="AE23" i="7"/>
  <c r="AM119" i="7"/>
  <c r="AE99" i="7"/>
  <c r="AM75" i="7"/>
  <c r="K31" i="7"/>
  <c r="S7" i="7"/>
  <c r="AQ47" i="7"/>
  <c r="W83" i="7"/>
  <c r="AM103" i="7"/>
  <c r="AU107" i="7"/>
  <c r="AI15" i="7"/>
  <c r="S87" i="7"/>
  <c r="AI39" i="7"/>
  <c r="AQ15" i="7"/>
  <c r="W115" i="7"/>
  <c r="AE91" i="7"/>
  <c r="AI67" i="7"/>
  <c r="K123" i="7"/>
  <c r="O99" i="7"/>
  <c r="S75" i="7"/>
  <c r="AA51" i="7"/>
  <c r="AM27" i="7"/>
  <c r="C7" i="7"/>
  <c r="AA43" i="7"/>
  <c r="AU75" i="7"/>
  <c r="W103" i="7"/>
  <c r="G11" i="7"/>
  <c r="O103" i="7"/>
  <c r="AA79" i="7"/>
  <c r="W55" i="7"/>
  <c r="AU31" i="7"/>
  <c r="AU7" i="7"/>
  <c r="AI107" i="7"/>
  <c r="AQ83" i="7"/>
  <c r="W91" i="7"/>
  <c r="AA67" i="7"/>
  <c r="AM43" i="7"/>
  <c r="G23" i="7"/>
  <c r="AE107" i="7"/>
  <c r="S15" i="7"/>
  <c r="AA47" i="7"/>
  <c r="C75" i="7"/>
  <c r="O119" i="7"/>
  <c r="W95" i="7"/>
  <c r="C107" i="7"/>
  <c r="AI11" i="7"/>
  <c r="AU39" i="7"/>
  <c r="K71" i="7"/>
  <c r="K27" i="7"/>
  <c r="C19" i="7"/>
  <c r="O35" i="7"/>
  <c r="K63" i="7"/>
  <c r="AM91" i="7"/>
  <c r="AU111" i="7"/>
  <c r="AI79" i="7"/>
  <c r="C51" i="7"/>
  <c r="W79" i="7"/>
  <c r="AE15" i="7"/>
  <c r="AQ39" i="7"/>
  <c r="AA71" i="7"/>
  <c r="C27" i="7"/>
  <c r="AM99" i="7"/>
  <c r="C55" i="7"/>
  <c r="AA7" i="7"/>
  <c r="AI83" i="7"/>
  <c r="S79" i="7"/>
  <c r="AQ43" i="7"/>
  <c r="K83" i="7"/>
  <c r="S111" i="7"/>
  <c r="G19" i="7"/>
  <c r="W47" i="7"/>
  <c r="AE103" i="7"/>
  <c r="S11" i="7"/>
  <c r="AE39" i="7"/>
  <c r="AQ67" i="7"/>
  <c r="AM19" i="7"/>
  <c r="AE119" i="7"/>
  <c r="S27" i="7"/>
  <c r="G87" i="7"/>
  <c r="AM83" i="7"/>
  <c r="K51" i="7"/>
  <c r="C67" i="7"/>
  <c r="AE19" i="7"/>
  <c r="AE47" i="7"/>
  <c r="AI31" i="7"/>
  <c r="K23" i="7"/>
  <c r="K59" i="7"/>
  <c r="AE87" i="7"/>
  <c r="AU115" i="7"/>
  <c r="AM23" i="7"/>
  <c r="C83" i="7"/>
  <c r="C111" i="7"/>
  <c r="AM15" i="7"/>
  <c r="AM95" i="7"/>
  <c r="AA3" i="7"/>
  <c r="AQ31" i="7"/>
  <c r="C63" i="7"/>
  <c r="C119" i="7"/>
  <c r="AM111" i="7"/>
  <c r="AI47" i="7"/>
  <c r="G3" i="7"/>
  <c r="C79" i="7"/>
  <c r="S31" i="7"/>
  <c r="AA107" i="7"/>
  <c r="AI59" i="7"/>
  <c r="AE111" i="7"/>
  <c r="AA35" i="7"/>
  <c r="S123" i="7"/>
  <c r="O111" i="7"/>
  <c r="AI35" i="7"/>
  <c r="AA63" i="7"/>
  <c r="W119" i="7"/>
  <c r="K87" i="7"/>
  <c r="AM55" i="7"/>
  <c r="O87" i="7"/>
  <c r="AE115" i="7"/>
  <c r="AA75" i="7"/>
  <c r="AQ7" i="7"/>
  <c r="W39" i="7"/>
  <c r="AQ23" i="7"/>
  <c r="C91" i="7"/>
  <c r="S43" i="7"/>
  <c r="K119" i="7"/>
  <c r="W71" i="7"/>
  <c r="C103" i="7"/>
  <c r="K55" i="7"/>
  <c r="AI7" i="7"/>
  <c r="O115" i="7"/>
  <c r="AI34" i="3"/>
  <c r="AJ34" i="3" s="1"/>
  <c r="AJ33" i="3"/>
  <c r="AE3" i="3" l="1"/>
  <c r="F6" i="2" s="1"/>
  <c r="AE4" i="3"/>
  <c r="E7" i="2" s="1"/>
  <c r="F5" i="2"/>
  <c r="AE5" i="3"/>
  <c r="F8" i="2" s="1"/>
  <c r="AE11" i="3"/>
  <c r="F14" i="2" s="1"/>
  <c r="AE9" i="3"/>
  <c r="F12" i="2" s="1"/>
  <c r="AE12" i="3"/>
  <c r="F15" i="2" s="1"/>
  <c r="AE15" i="3"/>
  <c r="E18" i="2" s="1"/>
  <c r="AE6" i="3"/>
  <c r="E9" i="2" s="1"/>
  <c r="AE7" i="3"/>
  <c r="F10" i="2" s="1"/>
  <c r="AE14" i="3"/>
  <c r="F17" i="2" s="1"/>
  <c r="AE13" i="3"/>
  <c r="E16" i="2" s="1"/>
  <c r="AE10" i="3"/>
  <c r="E13" i="2" s="1"/>
  <c r="AE8" i="3"/>
  <c r="E11" i="2" s="1"/>
  <c r="I52" i="9"/>
  <c r="I3" i="9"/>
  <c r="A54" i="9"/>
  <c r="F53" i="9"/>
  <c r="E53" i="9"/>
  <c r="H53" i="9"/>
  <c r="D53" i="9"/>
  <c r="G53" i="9"/>
  <c r="C53" i="9"/>
  <c r="W2" i="3"/>
  <c r="X2" i="3"/>
  <c r="AK13" i="3"/>
  <c r="AM13" i="3" s="1"/>
  <c r="E30" i="2" s="1"/>
  <c r="AK29" i="3"/>
  <c r="AM29" i="3" s="1"/>
  <c r="AK22" i="3"/>
  <c r="AM22" i="3" s="1"/>
  <c r="E39" i="2" s="1"/>
  <c r="AK31" i="3"/>
  <c r="AM31" i="3" s="1"/>
  <c r="AK28" i="3"/>
  <c r="AM28" i="3" s="1"/>
  <c r="AK6" i="3"/>
  <c r="AM6" i="3" s="1"/>
  <c r="E23" i="2" s="1"/>
  <c r="AK10" i="3"/>
  <c r="AM10" i="3" s="1"/>
  <c r="F27" i="2" s="1"/>
  <c r="AK12" i="3"/>
  <c r="AM12" i="3" s="1"/>
  <c r="F29" i="2" s="1"/>
  <c r="AK9" i="3"/>
  <c r="AM9" i="3" s="1"/>
  <c r="E26" i="2" s="1"/>
  <c r="AK15" i="3"/>
  <c r="AM15" i="3" s="1"/>
  <c r="F32" i="2" s="1"/>
  <c r="AK25" i="3"/>
  <c r="AM25" i="3" s="1"/>
  <c r="AK2" i="3"/>
  <c r="AM2" i="3" s="1"/>
  <c r="E19" i="2" s="1"/>
  <c r="AK32" i="3"/>
  <c r="AM32" i="3" s="1"/>
  <c r="AK33" i="3"/>
  <c r="AM33" i="3" s="1"/>
  <c r="AK5" i="3"/>
  <c r="AM5" i="3" s="1"/>
  <c r="F22" i="2" s="1"/>
  <c r="AK21" i="3"/>
  <c r="AM21" i="3" s="1"/>
  <c r="E38" i="2" s="1"/>
  <c r="AK19" i="3"/>
  <c r="AM19" i="3" s="1"/>
  <c r="F36" i="2" s="1"/>
  <c r="AK16" i="3"/>
  <c r="AM16" i="3" s="1"/>
  <c r="F33" i="2" s="1"/>
  <c r="AK11" i="3"/>
  <c r="AM11" i="3" s="1"/>
  <c r="E28" i="2" s="1"/>
  <c r="AK26" i="3"/>
  <c r="AM26" i="3" s="1"/>
  <c r="AK3" i="3"/>
  <c r="AM3" i="3" s="1"/>
  <c r="E20" i="2" s="1"/>
  <c r="AK7" i="3"/>
  <c r="AM7" i="3" s="1"/>
  <c r="E24" i="2" s="1"/>
  <c r="AK30" i="3"/>
  <c r="AM30" i="3" s="1"/>
  <c r="AK18" i="3"/>
  <c r="AM18" i="3" s="1"/>
  <c r="E35" i="2" s="1"/>
  <c r="AK14" i="3"/>
  <c r="AM14" i="3" s="1"/>
  <c r="F31" i="2" s="1"/>
  <c r="AK8" i="3"/>
  <c r="AM8" i="3" s="1"/>
  <c r="F25" i="2" s="1"/>
  <c r="AK20" i="3"/>
  <c r="AM20" i="3" s="1"/>
  <c r="E37" i="2" s="1"/>
  <c r="AK17" i="3"/>
  <c r="AM17" i="3" s="1"/>
  <c r="E34" i="2" s="1"/>
  <c r="AK27" i="3"/>
  <c r="AM27" i="3" s="1"/>
  <c r="AK24" i="3"/>
  <c r="AM24" i="3" s="1"/>
  <c r="AK23" i="3"/>
  <c r="AM23" i="3" s="1"/>
  <c r="F40" i="2" s="1"/>
  <c r="V2" i="3"/>
  <c r="T2" i="3"/>
  <c r="U2" i="3" s="1"/>
  <c r="F21" i="2"/>
  <c r="E21" i="2"/>
  <c r="AK34" i="3"/>
  <c r="AM34" i="3" s="1"/>
  <c r="F7" i="2"/>
  <c r="E10" i="2"/>
  <c r="F11" i="2" l="1"/>
  <c r="F18" i="2"/>
  <c r="E8" i="2"/>
  <c r="E6" i="2"/>
  <c r="F16" i="2"/>
  <c r="E15" i="2"/>
  <c r="E14" i="2"/>
  <c r="F13" i="2"/>
  <c r="F9" i="2"/>
  <c r="E12" i="2"/>
  <c r="E17" i="2"/>
  <c r="C3" i="11"/>
  <c r="I53" i="9"/>
  <c r="C3" i="7"/>
  <c r="A55" i="9"/>
  <c r="F54" i="9"/>
  <c r="E54" i="9"/>
  <c r="G54" i="9"/>
  <c r="D54" i="9"/>
  <c r="H54" i="9"/>
  <c r="C54" i="9"/>
  <c r="B54" i="9"/>
  <c r="F30" i="2"/>
  <c r="X10" i="3"/>
  <c r="Y2" i="3"/>
  <c r="F2" i="9" s="1"/>
  <c r="I2" i="9" s="1"/>
  <c r="F39" i="2"/>
  <c r="B2" i="9"/>
  <c r="F23" i="2"/>
  <c r="E32" i="2"/>
  <c r="E27" i="2"/>
  <c r="E29" i="2"/>
  <c r="E36" i="2"/>
  <c r="E31" i="2"/>
  <c r="F34" i="2"/>
  <c r="E33" i="2"/>
  <c r="F37" i="2"/>
  <c r="F28" i="2"/>
  <c r="F24" i="2"/>
  <c r="E25" i="2"/>
  <c r="E22" i="2"/>
  <c r="E40" i="2"/>
  <c r="F38" i="2"/>
  <c r="F19" i="2"/>
  <c r="F35" i="2"/>
  <c r="F20" i="2"/>
  <c r="F26" i="2"/>
  <c r="T13" i="3" l="1"/>
  <c r="U13" i="3" s="1"/>
  <c r="K111" i="11" s="1"/>
  <c r="W16" i="3"/>
  <c r="V15" i="3"/>
  <c r="V13" i="3"/>
  <c r="X16" i="3"/>
  <c r="V12" i="3"/>
  <c r="W10" i="3"/>
  <c r="Y10" i="3" s="1"/>
  <c r="T16" i="3"/>
  <c r="U16" i="3" s="1"/>
  <c r="W15" i="3"/>
  <c r="T10" i="3"/>
  <c r="U10" i="3" s="1"/>
  <c r="V14" i="3"/>
  <c r="X15" i="3"/>
  <c r="T12" i="3"/>
  <c r="U12" i="3" s="1"/>
  <c r="K107" i="7" s="1"/>
  <c r="V10" i="3"/>
  <c r="W14" i="3"/>
  <c r="W12" i="3"/>
  <c r="X14" i="3"/>
  <c r="X13" i="3"/>
  <c r="W21" i="3"/>
  <c r="T15" i="3"/>
  <c r="U15" i="3" s="1"/>
  <c r="T14" i="3"/>
  <c r="U14" i="3" s="1"/>
  <c r="S3" i="11" s="1"/>
  <c r="V16" i="3"/>
  <c r="X12" i="3"/>
  <c r="W13" i="3"/>
  <c r="V21" i="3"/>
  <c r="X17" i="3"/>
  <c r="X32" i="3"/>
  <c r="T32" i="3"/>
  <c r="U32" i="3" s="1"/>
  <c r="W227" i="11" s="1"/>
  <c r="V5" i="3"/>
  <c r="B48" i="9" s="1"/>
  <c r="T4" i="3"/>
  <c r="U4" i="3" s="1"/>
  <c r="W17" i="3"/>
  <c r="V17" i="3"/>
  <c r="X21" i="3"/>
  <c r="X5" i="3"/>
  <c r="W32" i="3"/>
  <c r="W3" i="3"/>
  <c r="X4" i="3"/>
  <c r="T5" i="3"/>
  <c r="U5" i="3" s="1"/>
  <c r="V3" i="3"/>
  <c r="B7" i="9" s="1"/>
  <c r="X3" i="3"/>
  <c r="V4" i="3"/>
  <c r="B44" i="9" s="1"/>
  <c r="X33" i="3"/>
  <c r="W33" i="3"/>
  <c r="W5" i="3"/>
  <c r="W4" i="3"/>
  <c r="T3" i="3"/>
  <c r="U3" i="3" s="1"/>
  <c r="C23" i="7" s="1"/>
  <c r="T17" i="3"/>
  <c r="U17" i="3" s="1"/>
  <c r="T21" i="3"/>
  <c r="U21" i="3" s="1"/>
  <c r="AM11" i="7" s="1"/>
  <c r="V32" i="3"/>
  <c r="T33" i="3"/>
  <c r="U33" i="3" s="1"/>
  <c r="W231" i="11" s="1"/>
  <c r="V33" i="3"/>
  <c r="O23" i="11"/>
  <c r="O23" i="7"/>
  <c r="K11" i="11"/>
  <c r="O79" i="11"/>
  <c r="G107" i="11"/>
  <c r="W31" i="11"/>
  <c r="W35" i="11"/>
  <c r="S115" i="11"/>
  <c r="K111" i="7"/>
  <c r="O83" i="11"/>
  <c r="I54" i="9"/>
  <c r="O79" i="7"/>
  <c r="A56" i="9"/>
  <c r="E55" i="9"/>
  <c r="F55" i="9"/>
  <c r="D55" i="9"/>
  <c r="C55" i="9"/>
  <c r="H55" i="9"/>
  <c r="G55" i="9"/>
  <c r="B55" i="9"/>
  <c r="W35" i="7"/>
  <c r="K11" i="7"/>
  <c r="S115" i="7"/>
  <c r="O83" i="7"/>
  <c r="G107" i="7"/>
  <c r="W31" i="7"/>
  <c r="W23" i="3"/>
  <c r="X34" i="3"/>
  <c r="W27" i="3"/>
  <c r="X18" i="3"/>
  <c r="W6" i="3"/>
  <c r="W29" i="3"/>
  <c r="X22" i="3"/>
  <c r="W28" i="3"/>
  <c r="X30" i="3"/>
  <c r="W30" i="3"/>
  <c r="X9" i="3"/>
  <c r="W26" i="3"/>
  <c r="X7" i="3"/>
  <c r="W24" i="3"/>
  <c r="X11" i="3"/>
  <c r="W7" i="3"/>
  <c r="X23" i="3"/>
  <c r="W11" i="3"/>
  <c r="W20" i="3"/>
  <c r="X28" i="3"/>
  <c r="X26" i="3"/>
  <c r="X8" i="3"/>
  <c r="X19" i="3"/>
  <c r="W22" i="3"/>
  <c r="W25" i="3"/>
  <c r="X31" i="3"/>
  <c r="W9" i="3"/>
  <c r="W19" i="3"/>
  <c r="X20" i="3"/>
  <c r="X25" i="3"/>
  <c r="W34" i="3"/>
  <c r="W8" i="3"/>
  <c r="X24" i="3"/>
  <c r="X27" i="3"/>
  <c r="X6" i="3"/>
  <c r="W31" i="3"/>
  <c r="X29" i="3"/>
  <c r="W18" i="3"/>
  <c r="T7" i="3"/>
  <c r="U7" i="3" s="1"/>
  <c r="V8" i="3"/>
  <c r="V19" i="3"/>
  <c r="T19" i="3"/>
  <c r="U19" i="3" s="1"/>
  <c r="V18" i="3"/>
  <c r="T6" i="3"/>
  <c r="U6" i="3" s="1"/>
  <c r="V22" i="3"/>
  <c r="T31" i="3"/>
  <c r="U31" i="3" s="1"/>
  <c r="T8" i="3"/>
  <c r="U8" i="3" s="1"/>
  <c r="T23" i="3"/>
  <c r="U23" i="3" s="1"/>
  <c r="T11" i="3"/>
  <c r="U11" i="3" s="1"/>
  <c r="V11" i="3"/>
  <c r="V7" i="3"/>
  <c r="V23" i="3"/>
  <c r="V6" i="3"/>
  <c r="V9" i="3"/>
  <c r="T18" i="3"/>
  <c r="U18" i="3" s="1"/>
  <c r="T20" i="3"/>
  <c r="U20" i="3" s="1"/>
  <c r="V20" i="3"/>
  <c r="V34" i="3"/>
  <c r="V30" i="3"/>
  <c r="T34" i="3"/>
  <c r="U34" i="3" s="1"/>
  <c r="T22" i="3"/>
  <c r="U22" i="3" s="1"/>
  <c r="T24" i="3"/>
  <c r="U24" i="3" s="1"/>
  <c r="S179" i="11" s="1"/>
  <c r="T26" i="3"/>
  <c r="U26" i="3" s="1"/>
  <c r="S207" i="11" s="1"/>
  <c r="T28" i="3"/>
  <c r="U28" i="3" s="1"/>
  <c r="W143" i="11" s="1"/>
  <c r="T27" i="3"/>
  <c r="U27" i="3" s="1"/>
  <c r="S235" i="11" s="1"/>
  <c r="V28" i="3"/>
  <c r="V24" i="3"/>
  <c r="T30" i="3"/>
  <c r="U30" i="3" s="1"/>
  <c r="W199" i="11" s="1"/>
  <c r="T25" i="3"/>
  <c r="U25" i="3" s="1"/>
  <c r="V31" i="3"/>
  <c r="V27" i="3"/>
  <c r="T29" i="3"/>
  <c r="U29" i="3" s="1"/>
  <c r="W171" i="11" s="1"/>
  <c r="T9" i="3"/>
  <c r="U9" i="3" s="1"/>
  <c r="V26" i="3"/>
  <c r="V29" i="3"/>
  <c r="V25" i="3"/>
  <c r="O71" i="7" l="1"/>
  <c r="O71" i="11"/>
  <c r="Y4" i="3"/>
  <c r="S63" i="7"/>
  <c r="W23" i="11"/>
  <c r="W23" i="7"/>
  <c r="K79" i="11"/>
  <c r="O39" i="11"/>
  <c r="O39" i="7"/>
  <c r="G39" i="11"/>
  <c r="K7" i="7"/>
  <c r="K7" i="11"/>
  <c r="Y9" i="3"/>
  <c r="K99" i="7"/>
  <c r="O59" i="11"/>
  <c r="O59" i="7"/>
  <c r="G35" i="11"/>
  <c r="K3" i="11"/>
  <c r="K3" i="7"/>
  <c r="G15" i="7"/>
  <c r="G95" i="7"/>
  <c r="G95" i="11"/>
  <c r="K95" i="11"/>
  <c r="O55" i="7"/>
  <c r="O55" i="11"/>
  <c r="S103" i="11"/>
  <c r="W63" i="7"/>
  <c r="W63" i="11"/>
  <c r="K103" i="11"/>
  <c r="O63" i="7"/>
  <c r="O63" i="11"/>
  <c r="G111" i="11"/>
  <c r="G111" i="7"/>
  <c r="W19" i="7"/>
  <c r="W19" i="11"/>
  <c r="Y16" i="3"/>
  <c r="B36" i="9"/>
  <c r="B40" i="9"/>
  <c r="S55" i="7"/>
  <c r="S19" i="11"/>
  <c r="S95" i="11"/>
  <c r="S59" i="11"/>
  <c r="G63" i="11"/>
  <c r="G31" i="11"/>
  <c r="S19" i="7"/>
  <c r="S59" i="7"/>
  <c r="G31" i="7"/>
  <c r="O19" i="11"/>
  <c r="K107" i="11"/>
  <c r="S99" i="7"/>
  <c r="S63" i="11"/>
  <c r="G47" i="11"/>
  <c r="G15" i="11"/>
  <c r="O11" i="11"/>
  <c r="K99" i="11"/>
  <c r="S95" i="7"/>
  <c r="Y13" i="3"/>
  <c r="Y14" i="3"/>
  <c r="Y15" i="3"/>
  <c r="Y12" i="3"/>
  <c r="S3" i="7"/>
  <c r="O19" i="7"/>
  <c r="O11" i="7"/>
  <c r="Y5" i="3"/>
  <c r="F48" i="9" s="1"/>
  <c r="I48" i="9" s="1"/>
  <c r="Y17" i="3"/>
  <c r="Y21" i="3"/>
  <c r="S55" i="11"/>
  <c r="G47" i="7"/>
  <c r="Y32" i="3"/>
  <c r="Y3" i="3"/>
  <c r="F7" i="9" s="1"/>
  <c r="I7" i="9" s="1"/>
  <c r="AU99" i="7"/>
  <c r="G63" i="7"/>
  <c r="S99" i="11"/>
  <c r="AU103" i="7"/>
  <c r="C23" i="11"/>
  <c r="Y33" i="3"/>
  <c r="O139" i="11"/>
  <c r="W179" i="11"/>
  <c r="AU51" i="7"/>
  <c r="W207" i="11"/>
  <c r="AU79" i="7"/>
  <c r="W151" i="11"/>
  <c r="AU23" i="7"/>
  <c r="G67" i="11"/>
  <c r="G67" i="7"/>
  <c r="S215" i="11"/>
  <c r="AQ87" i="7"/>
  <c r="W15" i="11"/>
  <c r="W15" i="7"/>
  <c r="B42" i="9"/>
  <c r="B50" i="9"/>
  <c r="K115" i="7"/>
  <c r="K115" i="11"/>
  <c r="G71" i="7"/>
  <c r="G71" i="11"/>
  <c r="AQ59" i="7"/>
  <c r="S187" i="11"/>
  <c r="F36" i="9"/>
  <c r="I36" i="9" s="1"/>
  <c r="F44" i="9"/>
  <c r="I44" i="9" s="1"/>
  <c r="F40" i="9"/>
  <c r="I40" i="9" s="1"/>
  <c r="O7" i="7"/>
  <c r="O7" i="11"/>
  <c r="S199" i="11"/>
  <c r="AQ71" i="7"/>
  <c r="S243" i="11"/>
  <c r="AQ115" i="7"/>
  <c r="B41" i="9"/>
  <c r="B49" i="9"/>
  <c r="O15" i="11"/>
  <c r="O15" i="7"/>
  <c r="G187" i="11"/>
  <c r="W223" i="11"/>
  <c r="G159" i="11"/>
  <c r="W251" i="11"/>
  <c r="S131" i="11"/>
  <c r="S203" i="11"/>
  <c r="O251" i="11"/>
  <c r="AU43" i="7"/>
  <c r="W183" i="11"/>
  <c r="AQ51" i="7"/>
  <c r="S191" i="11"/>
  <c r="K95" i="7"/>
  <c r="O67" i="11"/>
  <c r="AQ107" i="7"/>
  <c r="S247" i="11"/>
  <c r="K103" i="7"/>
  <c r="O75" i="11"/>
  <c r="AU71" i="7"/>
  <c r="W211" i="11"/>
  <c r="AU15" i="7"/>
  <c r="W155" i="11"/>
  <c r="G35" i="7"/>
  <c r="K15" i="11"/>
  <c r="AQ79" i="7"/>
  <c r="S219" i="11"/>
  <c r="S103" i="7"/>
  <c r="W75" i="11"/>
  <c r="K79" i="7"/>
  <c r="O51" i="11"/>
  <c r="G39" i="7"/>
  <c r="K19" i="11"/>
  <c r="I55" i="9"/>
  <c r="AU55" i="7"/>
  <c r="AU83" i="7"/>
  <c r="AU123" i="7"/>
  <c r="AE59" i="7"/>
  <c r="AQ3" i="7"/>
  <c r="K15" i="7"/>
  <c r="AQ91" i="7"/>
  <c r="W75" i="7"/>
  <c r="O51" i="7"/>
  <c r="K19" i="7"/>
  <c r="AU27" i="7"/>
  <c r="AQ63" i="7"/>
  <c r="AU95" i="7"/>
  <c r="AE31" i="7"/>
  <c r="O67" i="7"/>
  <c r="AQ75" i="7"/>
  <c r="AQ119" i="7"/>
  <c r="AM123" i="7"/>
  <c r="O75" i="7"/>
  <c r="A57" i="9"/>
  <c r="F56" i="9"/>
  <c r="E56" i="9"/>
  <c r="D56" i="9"/>
  <c r="C56" i="9"/>
  <c r="H56" i="9"/>
  <c r="G56" i="9"/>
  <c r="B56" i="9"/>
  <c r="Y7" i="3"/>
  <c r="Y8" i="3"/>
  <c r="Y22" i="3"/>
  <c r="Y18" i="3"/>
  <c r="Y11" i="3"/>
  <c r="Y28" i="3"/>
  <c r="Y30" i="3"/>
  <c r="Y31" i="3"/>
  <c r="Y6" i="3"/>
  <c r="Y26" i="3"/>
  <c r="Y24" i="3"/>
  <c r="Y20" i="3"/>
  <c r="Y19" i="3"/>
  <c r="Y23" i="3"/>
  <c r="Y34" i="3"/>
  <c r="Y29" i="3"/>
  <c r="Y27" i="3"/>
  <c r="Y25" i="3"/>
  <c r="F41" i="9" l="1"/>
  <c r="I41" i="9" s="1"/>
  <c r="F49" i="9"/>
  <c r="I49" i="9" s="1"/>
  <c r="F42" i="9"/>
  <c r="I42" i="9" s="1"/>
  <c r="F50" i="9"/>
  <c r="I50" i="9" s="1"/>
  <c r="I56" i="9"/>
  <c r="A58" i="9"/>
  <c r="F57" i="9"/>
  <c r="E57" i="9"/>
  <c r="D57" i="9"/>
  <c r="H57" i="9"/>
  <c r="G57" i="9"/>
  <c r="C57" i="9"/>
  <c r="B57" i="9"/>
  <c r="I57" i="9" l="1"/>
  <c r="A59" i="9"/>
  <c r="F58" i="9"/>
  <c r="E58" i="9"/>
  <c r="H58" i="9"/>
  <c r="G58" i="9"/>
  <c r="D58" i="9"/>
  <c r="C58" i="9"/>
  <c r="B58" i="9"/>
  <c r="I58" i="9" l="1"/>
  <c r="A60" i="9"/>
  <c r="E59" i="9"/>
  <c r="D59" i="9"/>
  <c r="H59" i="9"/>
  <c r="G59" i="9"/>
  <c r="C59" i="9"/>
  <c r="B59" i="9"/>
  <c r="F59" i="9"/>
  <c r="I59" i="9" l="1"/>
  <c r="A61" i="9"/>
  <c r="E60" i="9"/>
  <c r="F60" i="9"/>
  <c r="H60" i="9"/>
  <c r="G60" i="9"/>
  <c r="D60" i="9"/>
  <c r="C60" i="9"/>
  <c r="B60" i="9"/>
  <c r="I60" i="9" l="1"/>
  <c r="A62" i="9"/>
  <c r="F61" i="9"/>
  <c r="E61" i="9"/>
  <c r="G61" i="9"/>
  <c r="H61" i="9"/>
  <c r="C61" i="9"/>
  <c r="D61" i="9"/>
  <c r="B61" i="9"/>
  <c r="I61" i="9" l="1"/>
  <c r="A63" i="9"/>
  <c r="F62" i="9"/>
  <c r="E62" i="9"/>
  <c r="H62" i="9"/>
  <c r="D62" i="9"/>
  <c r="C62" i="9"/>
  <c r="G62" i="9"/>
  <c r="B62" i="9"/>
  <c r="I62" i="9" l="1"/>
  <c r="A64" i="9"/>
  <c r="E63" i="9"/>
  <c r="H63" i="9"/>
  <c r="G63" i="9"/>
  <c r="C63" i="9"/>
  <c r="D63" i="9"/>
  <c r="B63" i="9"/>
  <c r="F63" i="9"/>
  <c r="I63" i="9" l="1"/>
  <c r="A65" i="9"/>
  <c r="E64" i="9"/>
  <c r="G64" i="9"/>
  <c r="H64" i="9"/>
  <c r="D64" i="9"/>
  <c r="C64" i="9"/>
  <c r="B64" i="9"/>
  <c r="F64" i="9"/>
  <c r="I64" i="9" l="1"/>
  <c r="A66" i="9"/>
  <c r="E65" i="9"/>
  <c r="G65" i="9"/>
  <c r="C65" i="9"/>
  <c r="H65" i="9"/>
  <c r="D65" i="9"/>
  <c r="B65" i="9"/>
  <c r="F65" i="9"/>
  <c r="I65" i="9" l="1"/>
  <c r="A67" i="9"/>
  <c r="F66" i="9"/>
  <c r="E66" i="9"/>
  <c r="G66" i="9"/>
  <c r="H66" i="9"/>
  <c r="D66" i="9"/>
  <c r="C66" i="9"/>
  <c r="B66" i="9"/>
  <c r="I66" i="9" l="1"/>
  <c r="A68" i="9"/>
  <c r="E67" i="9"/>
  <c r="F67" i="9"/>
  <c r="H67" i="9"/>
  <c r="G67" i="9"/>
  <c r="C67" i="9"/>
  <c r="D67" i="9"/>
  <c r="B67" i="9"/>
  <c r="I67" i="9" l="1"/>
  <c r="A69" i="9"/>
  <c r="F68" i="9"/>
  <c r="E68" i="9"/>
  <c r="H68" i="9"/>
  <c r="G68" i="9"/>
  <c r="D68" i="9"/>
  <c r="C68" i="9"/>
  <c r="B68" i="9"/>
  <c r="I68" i="9" l="1"/>
  <c r="A70" i="9"/>
  <c r="F69" i="9"/>
  <c r="E69" i="9"/>
  <c r="H69" i="9"/>
  <c r="G69" i="9"/>
  <c r="C69" i="9"/>
  <c r="D69" i="9"/>
  <c r="B69" i="9"/>
  <c r="I69" i="9" l="1"/>
  <c r="A71" i="9"/>
  <c r="F70" i="9"/>
  <c r="E70" i="9"/>
  <c r="C70" i="9"/>
  <c r="H70" i="9"/>
  <c r="G70" i="9"/>
  <c r="D70" i="9"/>
  <c r="B70" i="9"/>
  <c r="I70" i="9" l="1"/>
  <c r="A72" i="9"/>
  <c r="E71" i="9"/>
  <c r="F71" i="9"/>
  <c r="D71" i="9"/>
  <c r="C71" i="9"/>
  <c r="G71" i="9"/>
  <c r="H71" i="9"/>
  <c r="B71" i="9"/>
  <c r="I71" i="9" l="1"/>
  <c r="A73" i="9"/>
  <c r="F72" i="9"/>
  <c r="E72" i="9"/>
  <c r="D72" i="9"/>
  <c r="C72" i="9"/>
  <c r="H72" i="9"/>
  <c r="G72" i="9"/>
  <c r="B72" i="9"/>
  <c r="I72" i="9" l="1"/>
  <c r="A74" i="9"/>
  <c r="F73" i="9"/>
  <c r="E73" i="9"/>
  <c r="H73" i="9"/>
  <c r="G73" i="9"/>
  <c r="C73" i="9"/>
  <c r="D73" i="9"/>
  <c r="B73" i="9"/>
  <c r="I73" i="9" l="1"/>
  <c r="A75" i="9"/>
  <c r="F74" i="9"/>
  <c r="E74" i="9"/>
  <c r="H74" i="9"/>
  <c r="D74" i="9"/>
  <c r="C74" i="9"/>
  <c r="G74" i="9"/>
  <c r="B74" i="9"/>
  <c r="I74" i="9" l="1"/>
  <c r="A76" i="9"/>
  <c r="E75" i="9"/>
  <c r="F75" i="9"/>
  <c r="H75" i="9"/>
  <c r="D75" i="9"/>
  <c r="G75" i="9"/>
  <c r="C75" i="9"/>
  <c r="B75" i="9"/>
  <c r="I75" i="9" l="1"/>
  <c r="A77" i="9"/>
  <c r="F76" i="9"/>
  <c r="E76" i="9"/>
  <c r="H76" i="9"/>
  <c r="D76" i="9"/>
  <c r="C76" i="9"/>
  <c r="G76" i="9"/>
  <c r="B76" i="9"/>
  <c r="I76" i="9" l="1"/>
  <c r="A78" i="9"/>
  <c r="F77" i="9"/>
  <c r="E77" i="9"/>
  <c r="D77" i="9"/>
  <c r="G77" i="9"/>
  <c r="C77" i="9"/>
  <c r="H77" i="9"/>
  <c r="B77" i="9"/>
  <c r="I77" i="9" l="1"/>
  <c r="A79" i="9"/>
  <c r="F78" i="9"/>
  <c r="E78" i="9"/>
  <c r="G78" i="9"/>
  <c r="H78" i="9"/>
  <c r="C78" i="9"/>
  <c r="D78" i="9"/>
  <c r="B78" i="9"/>
  <c r="I78" i="9" l="1"/>
  <c r="A80" i="9"/>
  <c r="E79" i="9"/>
  <c r="F79" i="9"/>
  <c r="H79" i="9"/>
  <c r="G79" i="9"/>
  <c r="D79" i="9"/>
  <c r="C79" i="9"/>
  <c r="B79" i="9"/>
  <c r="I79" i="9" l="1"/>
  <c r="A81" i="9"/>
  <c r="F80" i="9"/>
  <c r="E80" i="9"/>
  <c r="G80" i="9"/>
  <c r="D80" i="9"/>
  <c r="C80" i="9"/>
  <c r="H80" i="9"/>
  <c r="B80" i="9"/>
  <c r="I80" i="9" l="1"/>
  <c r="A82" i="9"/>
  <c r="F81" i="9"/>
  <c r="E81" i="9"/>
  <c r="H81" i="9"/>
  <c r="C81" i="9"/>
  <c r="D81" i="9"/>
  <c r="G81" i="9"/>
  <c r="B81" i="9"/>
  <c r="I81" i="9" l="1"/>
  <c r="A83" i="9"/>
  <c r="F82" i="9"/>
  <c r="E82" i="9"/>
  <c r="C82" i="9"/>
  <c r="D82" i="9"/>
  <c r="H82" i="9"/>
  <c r="G82" i="9"/>
  <c r="B82" i="9"/>
  <c r="I82" i="9" l="1"/>
  <c r="A84" i="9"/>
  <c r="E83" i="9"/>
  <c r="F83" i="9"/>
  <c r="H83" i="9"/>
  <c r="G83" i="9"/>
  <c r="C83" i="9"/>
  <c r="D83" i="9"/>
  <c r="B83" i="9"/>
  <c r="I83" i="9" l="1"/>
  <c r="A85" i="9"/>
  <c r="F84" i="9"/>
  <c r="E84" i="9"/>
  <c r="G84" i="9"/>
  <c r="H84" i="9"/>
  <c r="D84" i="9"/>
  <c r="C84" i="9"/>
  <c r="B84" i="9"/>
  <c r="I84" i="9" l="1"/>
  <c r="A86" i="9"/>
  <c r="F85" i="9"/>
  <c r="E85" i="9"/>
  <c r="D85" i="9"/>
  <c r="G85" i="9"/>
  <c r="H85" i="9"/>
  <c r="C85" i="9"/>
  <c r="B85" i="9"/>
  <c r="I85" i="9" l="1"/>
  <c r="A87" i="9"/>
  <c r="F86" i="9"/>
  <c r="E86" i="9"/>
  <c r="G86" i="9"/>
  <c r="D86" i="9"/>
  <c r="H86" i="9"/>
  <c r="C86" i="9"/>
  <c r="B86" i="9"/>
  <c r="I86" i="9" l="1"/>
  <c r="A88" i="9"/>
  <c r="E87" i="9"/>
  <c r="F87" i="9"/>
  <c r="D87" i="9"/>
  <c r="C87" i="9"/>
  <c r="H87" i="9"/>
  <c r="G87" i="9"/>
  <c r="B87" i="9"/>
  <c r="I87" i="9" l="1"/>
  <c r="A89" i="9"/>
  <c r="F88" i="9"/>
  <c r="E88" i="9"/>
  <c r="H88" i="9"/>
  <c r="D88" i="9"/>
  <c r="C88" i="9"/>
  <c r="G88" i="9"/>
  <c r="B88" i="9"/>
  <c r="I88" i="9" l="1"/>
  <c r="A90" i="9"/>
  <c r="F89" i="9"/>
  <c r="E89" i="9"/>
  <c r="D89" i="9"/>
  <c r="H89" i="9"/>
  <c r="G89" i="9"/>
  <c r="C89" i="9"/>
  <c r="B89" i="9"/>
  <c r="I89" i="9" l="1"/>
  <c r="A91" i="9"/>
  <c r="F90" i="9"/>
  <c r="E90" i="9"/>
  <c r="H90" i="9"/>
  <c r="G90" i="9"/>
  <c r="D90" i="9"/>
  <c r="C90" i="9"/>
  <c r="B90" i="9"/>
  <c r="I90" i="9" l="1"/>
  <c r="A92" i="9"/>
  <c r="E91" i="9"/>
  <c r="F91" i="9"/>
  <c r="C91" i="9"/>
  <c r="G91" i="9"/>
  <c r="D91" i="9"/>
  <c r="H91" i="9"/>
  <c r="B91" i="9"/>
  <c r="I91" i="9" l="1"/>
  <c r="A93" i="9"/>
  <c r="F92" i="9"/>
  <c r="E92" i="9"/>
  <c r="G92" i="9"/>
  <c r="H92" i="9"/>
  <c r="D92" i="9"/>
  <c r="C92" i="9"/>
  <c r="B92" i="9"/>
  <c r="I92" i="9" l="1"/>
  <c r="A94" i="9"/>
  <c r="F93" i="9"/>
  <c r="E93" i="9"/>
  <c r="G93" i="9"/>
  <c r="D93" i="9"/>
  <c r="H93" i="9"/>
  <c r="C93" i="9"/>
  <c r="B93" i="9"/>
  <c r="I93" i="9" l="1"/>
  <c r="A95" i="9"/>
  <c r="F94" i="9"/>
  <c r="E94" i="9"/>
  <c r="H94" i="9"/>
  <c r="D94" i="9"/>
  <c r="C94" i="9"/>
  <c r="G94" i="9"/>
  <c r="B94" i="9"/>
  <c r="I94" i="9" l="1"/>
  <c r="A96" i="9"/>
  <c r="E95" i="9"/>
  <c r="F95" i="9"/>
  <c r="H95" i="9"/>
  <c r="G95" i="9"/>
  <c r="D95" i="9"/>
  <c r="C95" i="9"/>
  <c r="B95" i="9"/>
  <c r="I95" i="9" l="1"/>
  <c r="A97" i="9"/>
  <c r="F96" i="9"/>
  <c r="E96" i="9"/>
  <c r="G96" i="9"/>
  <c r="H96" i="9"/>
  <c r="C96" i="9"/>
  <c r="D96" i="9"/>
  <c r="B96" i="9"/>
  <c r="I96" i="9" l="1"/>
  <c r="A98" i="9"/>
  <c r="F97" i="9"/>
  <c r="E97" i="9"/>
  <c r="G97" i="9"/>
  <c r="H97" i="9"/>
  <c r="D97" i="9"/>
  <c r="C97" i="9"/>
  <c r="B97" i="9"/>
  <c r="I97" i="9" l="1"/>
  <c r="A99" i="9"/>
  <c r="F98" i="9"/>
  <c r="E98" i="9"/>
  <c r="G98" i="9"/>
  <c r="D98" i="9"/>
  <c r="H98" i="9"/>
  <c r="C98" i="9"/>
  <c r="B98" i="9"/>
  <c r="I98" i="9" l="1"/>
  <c r="A100" i="9"/>
  <c r="E99" i="9"/>
  <c r="F99" i="9"/>
  <c r="H99" i="9"/>
  <c r="G99" i="9"/>
  <c r="D99" i="9"/>
  <c r="C99" i="9"/>
  <c r="B99" i="9"/>
  <c r="I99" i="9" l="1"/>
  <c r="A101" i="9"/>
  <c r="F100" i="9"/>
  <c r="E100" i="9"/>
  <c r="H100" i="9"/>
  <c r="G100" i="9"/>
  <c r="D100" i="9"/>
  <c r="C100" i="9"/>
  <c r="B100" i="9"/>
  <c r="I100" i="9" l="1"/>
  <c r="A102" i="9"/>
  <c r="F101" i="9"/>
  <c r="E101" i="9"/>
  <c r="G101" i="9"/>
  <c r="C101" i="9"/>
  <c r="H101" i="9"/>
  <c r="D101" i="9"/>
  <c r="B101" i="9"/>
  <c r="I101" i="9" l="1"/>
  <c r="A103" i="9"/>
  <c r="F102" i="9"/>
  <c r="E102" i="9"/>
  <c r="H102" i="9"/>
  <c r="D102" i="9"/>
  <c r="G102" i="9"/>
  <c r="C102" i="9"/>
  <c r="B102" i="9"/>
  <c r="I102" i="9" l="1"/>
  <c r="A104" i="9"/>
  <c r="E103" i="9"/>
  <c r="F103" i="9"/>
  <c r="D103" i="9"/>
  <c r="C103" i="9"/>
  <c r="G103" i="9"/>
  <c r="H103" i="9"/>
  <c r="B103" i="9"/>
  <c r="I103" i="9" l="1"/>
  <c r="A105" i="9"/>
  <c r="E104" i="9"/>
  <c r="H104" i="9"/>
  <c r="D104" i="9"/>
  <c r="C104" i="9"/>
  <c r="G104" i="9"/>
  <c r="B104" i="9"/>
  <c r="F104" i="9"/>
  <c r="I104" i="9" l="1"/>
  <c r="A106" i="9"/>
  <c r="F105" i="9"/>
  <c r="E105" i="9"/>
  <c r="H105" i="9"/>
  <c r="G105" i="9"/>
  <c r="C105" i="9"/>
  <c r="D105" i="9"/>
  <c r="B105" i="9"/>
  <c r="I105" i="9" l="1"/>
  <c r="A107" i="9"/>
  <c r="F106" i="9"/>
  <c r="E106" i="9"/>
  <c r="H106" i="9"/>
  <c r="G106" i="9"/>
  <c r="D106" i="9"/>
  <c r="C106" i="9"/>
  <c r="B106" i="9"/>
  <c r="I106" i="9" l="1"/>
  <c r="A108" i="9"/>
  <c r="F107" i="9"/>
  <c r="E107" i="9"/>
  <c r="H107" i="9"/>
  <c r="C107" i="9"/>
  <c r="G107" i="9"/>
  <c r="D107" i="9"/>
  <c r="B107" i="9"/>
  <c r="I107" i="9" l="1"/>
  <c r="A109" i="9"/>
  <c r="E108" i="9"/>
  <c r="H108" i="9"/>
  <c r="D108" i="9"/>
  <c r="C108" i="9"/>
  <c r="G108" i="9"/>
  <c r="F108" i="9"/>
  <c r="B108" i="9"/>
  <c r="I108" i="9" l="1"/>
  <c r="A110" i="9"/>
  <c r="E109" i="9"/>
  <c r="H109" i="9"/>
  <c r="D109" i="9"/>
  <c r="C109" i="9"/>
  <c r="G109" i="9"/>
  <c r="F109" i="9"/>
  <c r="B109" i="9"/>
  <c r="I109" i="9" l="1"/>
  <c r="A111" i="9"/>
  <c r="E110" i="9"/>
  <c r="G110" i="9"/>
  <c r="H110" i="9"/>
  <c r="C110" i="9"/>
  <c r="D110" i="9"/>
  <c r="B110" i="9"/>
  <c r="F110" i="9"/>
  <c r="I110" i="9" l="1"/>
  <c r="A112" i="9"/>
  <c r="E111" i="9"/>
  <c r="H111" i="9"/>
  <c r="G111" i="9"/>
  <c r="C111" i="9"/>
  <c r="D111" i="9"/>
  <c r="B111" i="9"/>
  <c r="F111" i="9"/>
  <c r="I111" i="9" l="1"/>
  <c r="A113" i="9"/>
  <c r="E112" i="9"/>
  <c r="H112" i="9"/>
  <c r="G112" i="9"/>
  <c r="D112" i="9"/>
  <c r="C112" i="9"/>
  <c r="B112" i="9"/>
  <c r="F112" i="9"/>
  <c r="I112" i="9" l="1"/>
  <c r="A114" i="9"/>
  <c r="E113" i="9"/>
  <c r="F113" i="9"/>
  <c r="H113" i="9"/>
  <c r="G113" i="9"/>
  <c r="D113" i="9"/>
  <c r="C113" i="9"/>
  <c r="B113" i="9"/>
  <c r="I113" i="9" l="1"/>
  <c r="A115" i="9"/>
  <c r="F114" i="9"/>
  <c r="E114" i="9"/>
  <c r="D114" i="9"/>
  <c r="C114" i="9"/>
  <c r="G114" i="9"/>
  <c r="H114" i="9"/>
  <c r="B114" i="9"/>
  <c r="I114" i="9" l="1"/>
  <c r="A116" i="9"/>
  <c r="F115" i="9"/>
  <c r="E115" i="9"/>
  <c r="H115" i="9"/>
  <c r="G115" i="9"/>
  <c r="D115" i="9"/>
  <c r="C115" i="9"/>
  <c r="B115" i="9"/>
  <c r="I115" i="9" l="1"/>
  <c r="A117" i="9"/>
  <c r="F116" i="9"/>
  <c r="E116" i="9"/>
  <c r="G116" i="9"/>
  <c r="H116" i="9"/>
  <c r="D116" i="9"/>
  <c r="C116" i="9"/>
  <c r="B116" i="9"/>
  <c r="I116" i="9" l="1"/>
  <c r="A118" i="9"/>
  <c r="F117" i="9"/>
  <c r="E117" i="9"/>
  <c r="H117" i="9"/>
  <c r="C117" i="9"/>
  <c r="D117" i="9"/>
  <c r="G117" i="9"/>
  <c r="B117" i="9"/>
  <c r="I117" i="9" l="1"/>
  <c r="A119" i="9"/>
  <c r="F118" i="9"/>
  <c r="E118" i="9"/>
  <c r="G118" i="9"/>
  <c r="C118" i="9"/>
  <c r="H118" i="9"/>
  <c r="D118" i="9"/>
  <c r="B118" i="9"/>
  <c r="I118" i="9" l="1"/>
  <c r="A120" i="9"/>
  <c r="F119" i="9"/>
  <c r="E119" i="9"/>
  <c r="D119" i="9"/>
  <c r="C119" i="9"/>
  <c r="H119" i="9"/>
  <c r="G119" i="9"/>
  <c r="B119" i="9"/>
  <c r="I119" i="9" l="1"/>
  <c r="A121" i="9"/>
  <c r="F120" i="9"/>
  <c r="E120" i="9"/>
  <c r="D120" i="9"/>
  <c r="C120" i="9"/>
  <c r="H120" i="9"/>
  <c r="G120" i="9"/>
  <c r="B120" i="9"/>
  <c r="I120" i="9" l="1"/>
  <c r="A122" i="9"/>
  <c r="F121" i="9"/>
  <c r="E121" i="9"/>
  <c r="D121" i="9"/>
  <c r="C121" i="9"/>
  <c r="H121" i="9"/>
  <c r="G121" i="9"/>
  <c r="B121" i="9"/>
  <c r="I121" i="9" l="1"/>
  <c r="A123" i="9"/>
  <c r="E122" i="9"/>
  <c r="H122" i="9"/>
  <c r="G122" i="9"/>
  <c r="D122" i="9"/>
  <c r="C122" i="9"/>
  <c r="B122" i="9"/>
  <c r="F122" i="9"/>
  <c r="I122" i="9" l="1"/>
  <c r="A124" i="9"/>
  <c r="F123" i="9"/>
  <c r="E123" i="9"/>
  <c r="G123" i="9"/>
  <c r="C123" i="9"/>
  <c r="H123" i="9"/>
  <c r="D123" i="9"/>
  <c r="B123" i="9"/>
  <c r="I123" i="9" l="1"/>
  <c r="A125" i="9"/>
  <c r="F124" i="9"/>
  <c r="E124" i="9"/>
  <c r="H124" i="9"/>
  <c r="G124" i="9"/>
  <c r="D124" i="9"/>
  <c r="C124" i="9"/>
  <c r="B124" i="9"/>
  <c r="I124" i="9" l="1"/>
  <c r="A126" i="9"/>
  <c r="F125" i="9"/>
  <c r="E125" i="9"/>
  <c r="G125" i="9"/>
  <c r="H125" i="9"/>
  <c r="D125" i="9"/>
  <c r="C125" i="9"/>
  <c r="B125" i="9"/>
  <c r="I125" i="9" l="1"/>
  <c r="A127" i="9"/>
  <c r="E126" i="9"/>
  <c r="F126" i="9"/>
  <c r="H126" i="9"/>
  <c r="D126" i="9"/>
  <c r="C126" i="9"/>
  <c r="G126" i="9"/>
  <c r="B126" i="9"/>
  <c r="I126" i="9" l="1"/>
  <c r="A128" i="9"/>
  <c r="F127" i="9"/>
  <c r="E127" i="9"/>
  <c r="G127" i="9"/>
  <c r="C127" i="9"/>
  <c r="D127" i="9"/>
  <c r="H127" i="9"/>
  <c r="B127" i="9"/>
  <c r="I127" i="9" l="1"/>
  <c r="A129" i="9"/>
  <c r="F128" i="9"/>
  <c r="E128" i="9"/>
  <c r="G128" i="9"/>
  <c r="H128" i="9"/>
  <c r="D128" i="9"/>
  <c r="C128" i="9"/>
  <c r="B128" i="9"/>
  <c r="I128" i="9" l="1"/>
  <c r="A130" i="9"/>
  <c r="F129" i="9"/>
  <c r="E129" i="9"/>
  <c r="G129" i="9"/>
  <c r="D129" i="9"/>
  <c r="C129" i="9"/>
  <c r="H129" i="9"/>
  <c r="B129" i="9"/>
  <c r="I129" i="9" l="1"/>
  <c r="A131" i="9"/>
  <c r="E130" i="9"/>
  <c r="F130" i="9"/>
  <c r="G130" i="9"/>
  <c r="H130" i="9"/>
  <c r="D130" i="9"/>
  <c r="C130" i="9"/>
  <c r="B130" i="9"/>
  <c r="I130" i="9" l="1"/>
  <c r="A132" i="9"/>
  <c r="F131" i="9"/>
  <c r="E131" i="9"/>
  <c r="H131" i="9"/>
  <c r="G131" i="9"/>
  <c r="C131" i="9"/>
  <c r="D131" i="9"/>
  <c r="B131" i="9"/>
  <c r="I131" i="9" l="1"/>
  <c r="A133" i="9"/>
  <c r="F132" i="9"/>
  <c r="E132" i="9"/>
  <c r="H132" i="9"/>
  <c r="G132" i="9"/>
  <c r="D132" i="9"/>
  <c r="C132" i="9"/>
  <c r="B132" i="9"/>
  <c r="I132" i="9" l="1"/>
  <c r="A134" i="9"/>
  <c r="F133" i="9"/>
  <c r="E133" i="9"/>
  <c r="H133" i="9"/>
  <c r="G133" i="9"/>
  <c r="C133" i="9"/>
  <c r="D133" i="9"/>
  <c r="B133" i="9"/>
  <c r="I133" i="9" l="1"/>
  <c r="A135" i="9"/>
  <c r="F134" i="9"/>
  <c r="E134" i="9"/>
  <c r="D134" i="9"/>
  <c r="H134" i="9"/>
  <c r="G134" i="9"/>
  <c r="C134" i="9"/>
  <c r="B134" i="9"/>
  <c r="I134" i="9" l="1"/>
  <c r="A136" i="9"/>
  <c r="F135" i="9"/>
  <c r="E135" i="9"/>
  <c r="H135" i="9"/>
  <c r="C135" i="9"/>
  <c r="G135" i="9"/>
  <c r="D135" i="9"/>
  <c r="B135" i="9"/>
  <c r="I135" i="9" l="1"/>
  <c r="A137" i="9"/>
  <c r="F136" i="9"/>
  <c r="E136" i="9"/>
  <c r="D136" i="9"/>
  <c r="C136" i="9"/>
  <c r="H136" i="9"/>
  <c r="G136" i="9"/>
  <c r="B136" i="9"/>
  <c r="I136" i="9" l="1"/>
  <c r="A138" i="9"/>
  <c r="F137" i="9"/>
  <c r="E137" i="9"/>
  <c r="H137" i="9"/>
  <c r="G137" i="9"/>
  <c r="C137" i="9"/>
  <c r="D137" i="9"/>
  <c r="B137" i="9"/>
  <c r="I137" i="9" l="1"/>
  <c r="A139" i="9"/>
  <c r="F138" i="9"/>
  <c r="E138" i="9"/>
  <c r="H138" i="9"/>
  <c r="C138" i="9"/>
  <c r="D138" i="9"/>
  <c r="G138" i="9"/>
  <c r="B138" i="9"/>
  <c r="I138" i="9" l="1"/>
  <c r="A140" i="9"/>
  <c r="F139" i="9"/>
  <c r="E139" i="9"/>
  <c r="D139" i="9"/>
  <c r="G139" i="9"/>
  <c r="H139" i="9"/>
  <c r="C139" i="9"/>
  <c r="B139" i="9"/>
  <c r="I139" i="9" l="1"/>
  <c r="A141" i="9"/>
  <c r="F140" i="9"/>
  <c r="E140" i="9"/>
  <c r="H140" i="9"/>
  <c r="D140" i="9"/>
  <c r="C140" i="9"/>
  <c r="G140" i="9"/>
  <c r="B140" i="9"/>
  <c r="I140" i="9" l="1"/>
  <c r="A142" i="9"/>
  <c r="F141" i="9"/>
  <c r="E141" i="9"/>
  <c r="D141" i="9"/>
  <c r="H141" i="9"/>
  <c r="G141" i="9"/>
  <c r="C141" i="9"/>
  <c r="B141" i="9"/>
  <c r="I141" i="9" l="1"/>
  <c r="A143" i="9"/>
  <c r="E142" i="9"/>
  <c r="F142" i="9"/>
  <c r="G142" i="9"/>
  <c r="H142" i="9"/>
  <c r="D142" i="9"/>
  <c r="C142" i="9"/>
  <c r="B142" i="9"/>
  <c r="I142" i="9" l="1"/>
  <c r="A144" i="9"/>
  <c r="F143" i="9"/>
  <c r="E143" i="9"/>
  <c r="G143" i="9"/>
  <c r="H143" i="9"/>
  <c r="D143" i="9"/>
  <c r="C143" i="9"/>
  <c r="B143" i="9"/>
  <c r="I143" i="9" l="1"/>
  <c r="A145" i="9"/>
  <c r="F144" i="9"/>
  <c r="E144" i="9"/>
  <c r="G144" i="9"/>
  <c r="D144" i="9"/>
  <c r="C144" i="9"/>
  <c r="H144" i="9"/>
  <c r="B144" i="9"/>
  <c r="I144" i="9" l="1"/>
  <c r="A146" i="9"/>
  <c r="F145" i="9"/>
  <c r="E145" i="9"/>
  <c r="H145" i="9"/>
  <c r="C145" i="9"/>
  <c r="G145" i="9"/>
  <c r="D145" i="9"/>
  <c r="B145" i="9"/>
  <c r="I145" i="9" l="1"/>
  <c r="A147" i="9"/>
  <c r="E146" i="9"/>
  <c r="F146" i="9"/>
  <c r="C146" i="9"/>
  <c r="G146" i="9"/>
  <c r="H146" i="9"/>
  <c r="D146" i="9"/>
  <c r="B146" i="9"/>
  <c r="I146" i="9" l="1"/>
  <c r="A148" i="9"/>
  <c r="F147" i="9"/>
  <c r="E147" i="9"/>
  <c r="H147" i="9"/>
  <c r="G147" i="9"/>
  <c r="C147" i="9"/>
  <c r="D147" i="9"/>
  <c r="B147" i="9"/>
  <c r="I147" i="9" l="1"/>
  <c r="A149" i="9"/>
  <c r="F148" i="9"/>
  <c r="E148" i="9"/>
  <c r="G148" i="9"/>
  <c r="H148" i="9"/>
  <c r="D148" i="9"/>
  <c r="C148" i="9"/>
  <c r="B148" i="9"/>
  <c r="I148" i="9" l="1"/>
  <c r="A150" i="9"/>
  <c r="F149" i="9"/>
  <c r="E149" i="9"/>
  <c r="C149" i="9"/>
  <c r="H149" i="9"/>
  <c r="G149" i="9"/>
  <c r="D149" i="9"/>
  <c r="B149" i="9"/>
  <c r="I149" i="9" l="1"/>
  <c r="A151" i="9"/>
  <c r="E150" i="9"/>
  <c r="G150" i="9"/>
  <c r="C150" i="9"/>
  <c r="H150" i="9"/>
  <c r="D150" i="9"/>
  <c r="B150" i="9"/>
  <c r="F150" i="9"/>
  <c r="I150" i="9" l="1"/>
  <c r="A152" i="9"/>
  <c r="F151" i="9"/>
  <c r="E151" i="9"/>
  <c r="H151" i="9"/>
  <c r="C151" i="9"/>
  <c r="G151" i="9"/>
  <c r="D151" i="9"/>
  <c r="B151" i="9"/>
  <c r="I151" i="9" l="1"/>
  <c r="A153" i="9"/>
  <c r="F152" i="9"/>
  <c r="E152" i="9"/>
  <c r="D152" i="9"/>
  <c r="C152" i="9"/>
  <c r="H152" i="9"/>
  <c r="G152" i="9"/>
  <c r="B152" i="9"/>
  <c r="I152" i="9" l="1"/>
  <c r="A154" i="9"/>
  <c r="F153" i="9"/>
  <c r="E153" i="9"/>
  <c r="D153" i="9"/>
  <c r="C153" i="9"/>
  <c r="H153" i="9"/>
  <c r="G153" i="9"/>
  <c r="B153" i="9"/>
  <c r="I153" i="9" l="1"/>
  <c r="A155" i="9"/>
  <c r="F154" i="9"/>
  <c r="E154" i="9"/>
  <c r="H154" i="9"/>
  <c r="G154" i="9"/>
  <c r="D154" i="9"/>
  <c r="C154" i="9"/>
  <c r="B154" i="9"/>
  <c r="I154" i="9" l="1"/>
  <c r="A156" i="9"/>
  <c r="E155" i="9"/>
  <c r="F155" i="9"/>
  <c r="D155" i="9"/>
  <c r="H155" i="9"/>
  <c r="C155" i="9"/>
  <c r="G155" i="9"/>
  <c r="B155" i="9"/>
  <c r="I155" i="9" l="1"/>
  <c r="A157" i="9"/>
  <c r="F156" i="9"/>
  <c r="E156" i="9"/>
  <c r="G156" i="9"/>
  <c r="H156" i="9"/>
  <c r="D156" i="9"/>
  <c r="C156" i="9"/>
  <c r="B156" i="9"/>
  <c r="I156" i="9" l="1"/>
  <c r="A158" i="9"/>
  <c r="F157" i="9"/>
  <c r="E157" i="9"/>
  <c r="G157" i="9"/>
  <c r="H157" i="9"/>
  <c r="C157" i="9"/>
  <c r="D157" i="9"/>
  <c r="B157" i="9"/>
  <c r="I157" i="9" l="1"/>
  <c r="A159" i="9"/>
  <c r="F158" i="9"/>
  <c r="E158" i="9"/>
  <c r="H158" i="9"/>
  <c r="D158" i="9"/>
  <c r="C158" i="9"/>
  <c r="G158" i="9"/>
  <c r="B158" i="9"/>
  <c r="I158" i="9" l="1"/>
  <c r="A160" i="9"/>
  <c r="E159" i="9"/>
  <c r="F159" i="9"/>
  <c r="G159" i="9"/>
  <c r="D159" i="9"/>
  <c r="H159" i="9"/>
  <c r="C159" i="9"/>
  <c r="B159" i="9"/>
  <c r="I159" i="9" l="1"/>
  <c r="A161" i="9"/>
  <c r="E160" i="9"/>
  <c r="H160" i="9"/>
  <c r="G160" i="9"/>
  <c r="D160" i="9"/>
  <c r="C160" i="9"/>
  <c r="B160" i="9"/>
  <c r="F160" i="9"/>
  <c r="I160" i="9" l="1"/>
  <c r="A162" i="9"/>
  <c r="E161" i="9"/>
  <c r="G161" i="9"/>
  <c r="H161" i="9"/>
  <c r="D161" i="9"/>
  <c r="C161" i="9"/>
  <c r="B161" i="9"/>
  <c r="F161" i="9"/>
  <c r="I161" i="9" l="1"/>
  <c r="A163" i="9"/>
  <c r="F162" i="9"/>
  <c r="E162" i="9"/>
  <c r="G162" i="9"/>
  <c r="D162" i="9"/>
  <c r="H162" i="9"/>
  <c r="C162" i="9"/>
  <c r="B162" i="9"/>
  <c r="I162" i="9" l="1"/>
  <c r="A164" i="9"/>
  <c r="F163" i="9"/>
  <c r="E163" i="9"/>
  <c r="H163" i="9"/>
  <c r="G163" i="9"/>
  <c r="D163" i="9"/>
  <c r="C163" i="9"/>
  <c r="B163" i="9"/>
  <c r="I163" i="9" l="1"/>
  <c r="A165" i="9"/>
  <c r="F164" i="9"/>
  <c r="E164" i="9"/>
  <c r="H164" i="9"/>
  <c r="G164" i="9"/>
  <c r="D164" i="9"/>
  <c r="C164" i="9"/>
  <c r="B164" i="9"/>
  <c r="I164" i="9" l="1"/>
  <c r="A166" i="9"/>
  <c r="F165" i="9"/>
  <c r="E165" i="9"/>
  <c r="G165" i="9"/>
  <c r="C165" i="9"/>
  <c r="D165" i="9"/>
  <c r="H165" i="9"/>
  <c r="B165" i="9"/>
  <c r="I165" i="9" l="1"/>
  <c r="A167" i="9"/>
  <c r="F166" i="9"/>
  <c r="E166" i="9"/>
  <c r="H166" i="9"/>
  <c r="C166" i="9"/>
  <c r="D166" i="9"/>
  <c r="G166" i="9"/>
  <c r="B166" i="9"/>
  <c r="I166" i="9" l="1"/>
  <c r="A168" i="9"/>
  <c r="F167" i="9"/>
  <c r="E167" i="9"/>
  <c r="H167" i="9"/>
  <c r="C167" i="9"/>
  <c r="G167" i="9"/>
  <c r="D167" i="9"/>
  <c r="B167" i="9"/>
  <c r="I167" i="9" l="1"/>
  <c r="A169" i="9"/>
  <c r="F168" i="9"/>
  <c r="E168" i="9"/>
  <c r="H168" i="9"/>
  <c r="D168" i="9"/>
  <c r="C168" i="9"/>
  <c r="G168" i="9"/>
  <c r="B168" i="9"/>
  <c r="I168" i="9" l="1"/>
  <c r="A170" i="9"/>
  <c r="F169" i="9"/>
  <c r="E169" i="9"/>
  <c r="H169" i="9"/>
  <c r="G169" i="9"/>
  <c r="D169" i="9"/>
  <c r="C169" i="9"/>
  <c r="B169" i="9"/>
  <c r="I169" i="9" l="1"/>
  <c r="A171" i="9"/>
  <c r="F170" i="9"/>
  <c r="E170" i="9"/>
  <c r="H170" i="9"/>
  <c r="G170" i="9"/>
  <c r="D170" i="9"/>
  <c r="C170" i="9"/>
  <c r="B170" i="9"/>
  <c r="I170" i="9" l="1"/>
  <c r="A172" i="9"/>
  <c r="E171" i="9"/>
  <c r="D171" i="9"/>
  <c r="C171" i="9"/>
  <c r="G171" i="9"/>
  <c r="H171" i="9"/>
  <c r="B171" i="9"/>
  <c r="F171" i="9"/>
  <c r="I171" i="9" l="1"/>
  <c r="A173" i="9"/>
  <c r="F172" i="9"/>
  <c r="E172" i="9"/>
  <c r="C172" i="9"/>
  <c r="G172" i="9"/>
  <c r="D172" i="9"/>
  <c r="H172" i="9"/>
  <c r="B172" i="9"/>
  <c r="I172" i="9" l="1"/>
  <c r="A174" i="9"/>
  <c r="F173" i="9"/>
  <c r="E173" i="9"/>
  <c r="H173" i="9"/>
  <c r="D173" i="9"/>
  <c r="G173" i="9"/>
  <c r="C173" i="9"/>
  <c r="B173" i="9"/>
  <c r="I173" i="9" l="1"/>
  <c r="A175" i="9"/>
  <c r="F174" i="9"/>
  <c r="E174" i="9"/>
  <c r="G174" i="9"/>
  <c r="H174" i="9"/>
  <c r="D174" i="9"/>
  <c r="C174" i="9"/>
  <c r="B174" i="9"/>
  <c r="I174" i="9" l="1"/>
  <c r="A176" i="9"/>
  <c r="F175" i="9"/>
  <c r="E175" i="9"/>
  <c r="G175" i="9"/>
  <c r="H175" i="9"/>
  <c r="C175" i="9"/>
  <c r="D175" i="9"/>
  <c r="B175" i="9"/>
  <c r="I175" i="9" l="1"/>
  <c r="A177" i="9"/>
  <c r="F176" i="9"/>
  <c r="E176" i="9"/>
  <c r="H176" i="9"/>
  <c r="D176" i="9"/>
  <c r="G176" i="9"/>
  <c r="C176" i="9"/>
  <c r="B176" i="9"/>
  <c r="I176" i="9" l="1"/>
  <c r="A178" i="9"/>
  <c r="F177" i="9"/>
  <c r="E177" i="9"/>
  <c r="H177" i="9"/>
  <c r="G177" i="9"/>
  <c r="D177" i="9"/>
  <c r="C177" i="9"/>
  <c r="B177" i="9"/>
  <c r="I177" i="9" l="1"/>
  <c r="A179" i="9"/>
  <c r="F178" i="9"/>
  <c r="E178" i="9"/>
  <c r="G178" i="9"/>
  <c r="D178" i="9"/>
  <c r="H178" i="9"/>
  <c r="C178" i="9"/>
  <c r="B178" i="9"/>
  <c r="I178" i="9" l="1"/>
  <c r="A180" i="9"/>
  <c r="F179" i="9"/>
  <c r="E179" i="9"/>
  <c r="H179" i="9"/>
  <c r="G179" i="9"/>
  <c r="C179" i="9"/>
  <c r="D179" i="9"/>
  <c r="B179" i="9"/>
  <c r="I179" i="9" l="1"/>
  <c r="A181" i="9"/>
  <c r="F180" i="9"/>
  <c r="E180" i="9"/>
  <c r="G180" i="9"/>
  <c r="H180" i="9"/>
  <c r="C180" i="9"/>
  <c r="D180" i="9"/>
  <c r="B180" i="9"/>
  <c r="I180" i="9" l="1"/>
  <c r="A182" i="9"/>
  <c r="F181" i="9"/>
  <c r="E181" i="9"/>
  <c r="H181" i="9"/>
  <c r="D181" i="9"/>
  <c r="G181" i="9"/>
  <c r="C181" i="9"/>
  <c r="B181" i="9"/>
  <c r="I181" i="9" l="1"/>
  <c r="A183" i="9"/>
  <c r="E182" i="9"/>
  <c r="F182" i="9"/>
  <c r="G182" i="9"/>
  <c r="D182" i="9"/>
  <c r="H182" i="9"/>
  <c r="C182" i="9"/>
  <c r="B182" i="9"/>
  <c r="I182" i="9" l="1"/>
  <c r="A184" i="9"/>
  <c r="F183" i="9"/>
  <c r="E183" i="9"/>
  <c r="H183" i="9"/>
  <c r="C183" i="9"/>
  <c r="D183" i="9"/>
  <c r="G183" i="9"/>
  <c r="B183" i="9"/>
  <c r="B4" i="16" l="1"/>
  <c r="C4" i="16"/>
  <c r="J5" i="16"/>
  <c r="M4" i="16"/>
  <c r="N6" i="16"/>
  <c r="C7" i="16"/>
  <c r="G4" i="16"/>
  <c r="H6" i="16"/>
  <c r="F7" i="16"/>
  <c r="E5" i="16"/>
  <c r="M5" i="16"/>
  <c r="D5" i="16"/>
  <c r="C8" i="16"/>
  <c r="E9" i="16"/>
  <c r="D8" i="16"/>
  <c r="D7" i="16"/>
  <c r="E6" i="16"/>
  <c r="P4" i="16"/>
  <c r="L4" i="16"/>
  <c r="D6" i="16"/>
  <c r="O4" i="16"/>
  <c r="G5" i="16"/>
  <c r="N5" i="16"/>
  <c r="H4" i="16"/>
  <c r="L7" i="16"/>
  <c r="G8" i="16"/>
  <c r="B9" i="16"/>
  <c r="B6" i="16"/>
  <c r="C5" i="16"/>
  <c r="B7" i="16"/>
  <c r="G7" i="16"/>
  <c r="K6" i="16"/>
  <c r="H5" i="16"/>
  <c r="M6" i="16"/>
  <c r="H7" i="16"/>
  <c r="N4" i="16"/>
  <c r="F8" i="16"/>
  <c r="D9" i="16"/>
  <c r="B8" i="16"/>
  <c r="F4" i="16"/>
  <c r="E7" i="16"/>
  <c r="J4" i="16"/>
  <c r="F5" i="16"/>
  <c r="C6" i="16"/>
  <c r="K4" i="16"/>
  <c r="L5" i="16"/>
  <c r="O6" i="16"/>
  <c r="F6" i="16"/>
  <c r="G6" i="16"/>
  <c r="E8" i="16"/>
  <c r="F9" i="16"/>
  <c r="H8" i="16"/>
  <c r="M7" i="16"/>
  <c r="E4" i="16"/>
  <c r="D4" i="16"/>
  <c r="N7" i="16"/>
  <c r="B5" i="16"/>
  <c r="G9" i="16"/>
  <c r="O7" i="16"/>
  <c r="C9" i="16"/>
  <c r="O5" i="16"/>
  <c r="H9" i="16"/>
  <c r="L6" i="16"/>
  <c r="P7" i="16"/>
  <c r="P6" i="16"/>
  <c r="K5" i="16"/>
  <c r="P5" i="16"/>
  <c r="R4" i="16"/>
  <c r="K7" i="16"/>
  <c r="J6" i="16"/>
  <c r="J7" i="16"/>
  <c r="J8" i="16"/>
  <c r="S4" i="16"/>
  <c r="K8" i="16"/>
  <c r="T4" i="16"/>
  <c r="L8" i="16"/>
  <c r="U4" i="16"/>
  <c r="M8" i="16"/>
  <c r="V4" i="16"/>
  <c r="N8" i="16"/>
  <c r="W4" i="16"/>
  <c r="O8" i="16"/>
  <c r="X4" i="16"/>
  <c r="P8" i="16"/>
  <c r="R5" i="16"/>
  <c r="J9" i="16"/>
  <c r="S5" i="16"/>
  <c r="K9" i="16"/>
  <c r="T5" i="16"/>
  <c r="L9" i="16"/>
  <c r="U5" i="16"/>
  <c r="M9" i="16"/>
  <c r="V5" i="16"/>
  <c r="N9" i="16"/>
  <c r="W5" i="16"/>
  <c r="O9" i="16"/>
  <c r="X5" i="16"/>
  <c r="P9" i="16"/>
  <c r="R6" i="16"/>
  <c r="S6" i="16"/>
  <c r="T6" i="16"/>
  <c r="U6" i="16"/>
  <c r="V6" i="16"/>
  <c r="W6" i="16"/>
  <c r="X6" i="16"/>
  <c r="R7" i="16"/>
  <c r="S7" i="16"/>
  <c r="T7" i="16"/>
  <c r="U7" i="16"/>
  <c r="V7" i="16"/>
  <c r="W7" i="16"/>
  <c r="X7" i="16"/>
  <c r="R8" i="16"/>
  <c r="S8" i="16"/>
  <c r="T8" i="16"/>
  <c r="U8" i="16"/>
  <c r="V8" i="16"/>
  <c r="W8" i="16"/>
  <c r="X8" i="16"/>
  <c r="Z4" i="16"/>
  <c r="R9" i="16"/>
  <c r="AA4" i="16"/>
  <c r="S9" i="16"/>
  <c r="AB4" i="16"/>
  <c r="T9" i="16"/>
  <c r="AC4" i="16"/>
  <c r="U9" i="16"/>
  <c r="AD4" i="16"/>
  <c r="V9" i="16"/>
  <c r="AE4" i="16"/>
  <c r="W9" i="16"/>
  <c r="AF4" i="16"/>
  <c r="X9" i="16"/>
  <c r="Z5" i="16"/>
  <c r="AA5" i="16"/>
  <c r="AB5" i="16"/>
  <c r="AC5" i="16"/>
  <c r="AD5" i="16"/>
  <c r="AE5" i="16"/>
  <c r="AF5" i="16"/>
  <c r="Z6" i="16"/>
  <c r="AA6" i="16"/>
  <c r="AB6" i="16"/>
  <c r="AC6" i="16"/>
  <c r="AD6" i="16"/>
  <c r="AE6" i="16"/>
  <c r="AF6" i="16"/>
  <c r="Z7" i="16"/>
  <c r="AA7" i="16"/>
  <c r="AB7" i="16"/>
  <c r="AC7" i="16"/>
  <c r="AD7" i="16"/>
  <c r="AE7" i="16"/>
  <c r="AF7" i="16"/>
  <c r="B12" i="16"/>
  <c r="Z8" i="16"/>
  <c r="C12" i="16"/>
  <c r="AA8" i="16"/>
  <c r="D12" i="16"/>
  <c r="AB8" i="16"/>
  <c r="E12" i="16"/>
  <c r="AC8" i="16"/>
  <c r="F12" i="16"/>
  <c r="AD8" i="16"/>
  <c r="G12" i="16"/>
  <c r="AE8" i="16"/>
  <c r="H12" i="16"/>
  <c r="AF8" i="16"/>
  <c r="B13" i="16"/>
  <c r="Z9" i="16"/>
  <c r="C13" i="16"/>
  <c r="AA9" i="16"/>
  <c r="D13" i="16"/>
  <c r="AB9" i="16"/>
  <c r="E13" i="16"/>
  <c r="AC9" i="16"/>
  <c r="F13" i="16"/>
  <c r="AD9" i="16"/>
  <c r="G13" i="16"/>
  <c r="AE9" i="16"/>
  <c r="H13" i="16"/>
  <c r="AF9" i="16"/>
  <c r="B14" i="16"/>
  <c r="C14" i="16"/>
  <c r="D14" i="16"/>
  <c r="E14" i="16"/>
  <c r="F14" i="16"/>
  <c r="G14" i="16"/>
  <c r="H14" i="16"/>
  <c r="B15" i="16"/>
  <c r="C15" i="16"/>
  <c r="D15" i="16"/>
  <c r="E15" i="16"/>
  <c r="F15" i="16"/>
  <c r="G15" i="16"/>
  <c r="H15" i="16"/>
  <c r="J12" i="16"/>
  <c r="B16" i="16"/>
  <c r="K12" i="16"/>
  <c r="C16" i="16"/>
  <c r="L12" i="16"/>
  <c r="D16" i="16"/>
  <c r="M12" i="16"/>
  <c r="E16" i="16"/>
  <c r="N12" i="16"/>
  <c r="F16" i="16"/>
  <c r="O12" i="16"/>
  <c r="G16" i="16"/>
  <c r="P12" i="16"/>
  <c r="H16" i="16"/>
  <c r="J13" i="16"/>
  <c r="B17" i="16"/>
  <c r="K13" i="16"/>
  <c r="C17" i="16"/>
  <c r="L13" i="16"/>
  <c r="D17" i="16"/>
  <c r="M13" i="16"/>
  <c r="E17" i="16"/>
  <c r="N13" i="16"/>
  <c r="F17" i="16"/>
  <c r="O13" i="16"/>
  <c r="G17" i="16"/>
  <c r="P13" i="16"/>
  <c r="H17" i="16"/>
  <c r="J14" i="16"/>
  <c r="K14" i="16"/>
  <c r="L14" i="16"/>
  <c r="M14" i="16"/>
  <c r="N14" i="16"/>
  <c r="O14" i="16"/>
  <c r="P14" i="16"/>
  <c r="J15" i="16"/>
  <c r="K15" i="16"/>
  <c r="L15" i="16"/>
  <c r="M15" i="16"/>
  <c r="N15" i="16"/>
  <c r="O15" i="16"/>
  <c r="P15" i="16"/>
  <c r="J16" i="16"/>
  <c r="K16" i="16"/>
  <c r="R12" i="16"/>
  <c r="I251" i="10"/>
  <c r="Q251" i="10"/>
  <c r="S10" i="15"/>
  <c r="J10" i="15"/>
  <c r="N10" i="15"/>
  <c r="T10" i="15"/>
  <c r="X10" i="15"/>
  <c r="K10" i="15"/>
  <c r="O10" i="15"/>
  <c r="U10" i="15"/>
  <c r="L10" i="15"/>
  <c r="P10" i="15"/>
  <c r="R10" i="15"/>
  <c r="V10" i="15"/>
  <c r="M10" i="15"/>
  <c r="W10" i="15"/>
  <c r="B10" i="15"/>
  <c r="F10" i="15"/>
  <c r="D18" i="15"/>
  <c r="H18" i="15"/>
  <c r="M18" i="15"/>
  <c r="R18" i="15"/>
  <c r="V18" i="15"/>
  <c r="B26" i="15"/>
  <c r="F26" i="15"/>
  <c r="K26" i="15"/>
  <c r="O26" i="15"/>
  <c r="T26" i="15"/>
  <c r="X26" i="15"/>
  <c r="E18" i="15"/>
  <c r="W18" i="15"/>
  <c r="C26" i="15"/>
  <c r="L26" i="15"/>
  <c r="U26" i="15"/>
  <c r="H10" i="15"/>
  <c r="K18" i="15"/>
  <c r="T18" i="15"/>
  <c r="H26" i="15"/>
  <c r="R26" i="15"/>
  <c r="E10" i="15"/>
  <c r="C18" i="15"/>
  <c r="G18" i="15"/>
  <c r="L18" i="15"/>
  <c r="P18" i="15"/>
  <c r="U18" i="15"/>
  <c r="E26" i="15"/>
  <c r="J26" i="15"/>
  <c r="N26" i="15"/>
  <c r="S26" i="15"/>
  <c r="W26" i="15"/>
  <c r="C10" i="15"/>
  <c r="G10" i="15"/>
  <c r="J18" i="15"/>
  <c r="N18" i="15"/>
  <c r="S18" i="15"/>
  <c r="G26" i="15"/>
  <c r="P26" i="15"/>
  <c r="D10" i="15"/>
  <c r="B18" i="15"/>
  <c r="F18" i="15"/>
  <c r="O18" i="15"/>
  <c r="X18" i="15"/>
  <c r="D26" i="15"/>
  <c r="M26" i="15"/>
  <c r="V26" i="15"/>
  <c r="B4" i="15"/>
  <c r="C4" i="15"/>
  <c r="O6" i="15"/>
  <c r="N4" i="15"/>
  <c r="B6" i="15"/>
  <c r="K6" i="15"/>
  <c r="H5" i="15"/>
  <c r="M6" i="15"/>
  <c r="G6" i="15"/>
  <c r="D7" i="15"/>
  <c r="J7" i="15"/>
  <c r="B7" i="15"/>
  <c r="G7" i="15"/>
  <c r="C8" i="15"/>
  <c r="F9" i="15"/>
  <c r="B9" i="15"/>
  <c r="F6" i="15"/>
  <c r="P6" i="15"/>
  <c r="H6" i="15"/>
  <c r="H7" i="15"/>
  <c r="M4" i="15"/>
  <c r="C7" i="15"/>
  <c r="G4" i="15"/>
  <c r="G8" i="15"/>
  <c r="M5" i="15"/>
  <c r="D6" i="15"/>
  <c r="O4" i="15"/>
  <c r="G5" i="15"/>
  <c r="F4" i="15"/>
  <c r="C5" i="15"/>
  <c r="L4" i="15"/>
  <c r="D8" i="15"/>
  <c r="N5" i="15"/>
  <c r="D5" i="15"/>
  <c r="E6" i="15"/>
  <c r="K4" i="15"/>
  <c r="L5" i="15"/>
  <c r="E5" i="15"/>
  <c r="L7" i="15"/>
  <c r="E7" i="15"/>
  <c r="J4" i="15"/>
  <c r="F5" i="15"/>
  <c r="C6" i="15"/>
  <c r="E8" i="15"/>
  <c r="E9" i="15"/>
  <c r="H8" i="15"/>
  <c r="L6" i="15"/>
  <c r="F7" i="15"/>
  <c r="K7" i="15"/>
  <c r="N6" i="15"/>
  <c r="B8" i="15"/>
  <c r="J5" i="15"/>
  <c r="H4" i="15"/>
  <c r="P4" i="15"/>
  <c r="F8" i="15"/>
  <c r="D9" i="15"/>
  <c r="M7" i="15"/>
  <c r="E4" i="15"/>
  <c r="D4" i="15"/>
  <c r="N7" i="15"/>
  <c r="O5" i="15"/>
  <c r="C9" i="15"/>
  <c r="K5" i="15"/>
  <c r="O7" i="15"/>
  <c r="B5" i="15"/>
  <c r="G9" i="15"/>
  <c r="P5" i="15"/>
  <c r="J6" i="15"/>
  <c r="P7" i="15"/>
  <c r="H9" i="15"/>
  <c r="J8" i="15"/>
  <c r="R4" i="15"/>
  <c r="K8" i="15"/>
  <c r="S4" i="15"/>
  <c r="L8" i="15"/>
  <c r="T4" i="15"/>
  <c r="M8" i="15"/>
  <c r="U4" i="15"/>
  <c r="N8" i="15"/>
  <c r="V4" i="15"/>
  <c r="W4" i="15"/>
  <c r="O8" i="15"/>
  <c r="X4" i="15"/>
  <c r="P8" i="15"/>
  <c r="R5" i="15"/>
  <c r="J9" i="15"/>
  <c r="S5" i="15"/>
  <c r="K9" i="15"/>
  <c r="T5" i="15"/>
  <c r="L9" i="15"/>
  <c r="U5" i="15"/>
  <c r="M9" i="15"/>
  <c r="V5" i="15"/>
  <c r="N9" i="15"/>
  <c r="W5" i="15"/>
  <c r="O9" i="15"/>
  <c r="X5" i="15"/>
  <c r="P9" i="15"/>
  <c r="R6" i="15"/>
  <c r="S6" i="15"/>
  <c r="T6" i="15"/>
  <c r="U6" i="15"/>
  <c r="V6" i="15"/>
  <c r="W6" i="15"/>
  <c r="X6" i="15"/>
  <c r="R7" i="15"/>
  <c r="S7" i="15"/>
  <c r="T7" i="15"/>
  <c r="U7" i="15"/>
  <c r="V7" i="15"/>
  <c r="W7" i="15"/>
  <c r="X7" i="15"/>
  <c r="R8" i="15"/>
  <c r="S8" i="15"/>
  <c r="T8" i="15"/>
  <c r="U8" i="15"/>
  <c r="V8" i="15"/>
  <c r="W8" i="15"/>
  <c r="X8" i="15"/>
  <c r="R9" i="15"/>
  <c r="B12" i="15"/>
  <c r="S9" i="15"/>
  <c r="C12" i="15"/>
  <c r="T9" i="15"/>
  <c r="D12" i="15"/>
  <c r="U9" i="15"/>
  <c r="E12" i="15"/>
  <c r="V9" i="15"/>
  <c r="F12" i="15"/>
  <c r="W9" i="15"/>
  <c r="G12" i="15"/>
  <c r="X9" i="15"/>
  <c r="H12" i="15"/>
  <c r="B13" i="15"/>
  <c r="C13" i="15"/>
  <c r="D13" i="15"/>
  <c r="E13" i="15"/>
  <c r="F13" i="15"/>
  <c r="G13" i="15"/>
  <c r="H13" i="15"/>
  <c r="B14" i="15"/>
  <c r="C14" i="15"/>
  <c r="D14" i="15"/>
  <c r="E14" i="15"/>
  <c r="F14" i="15"/>
  <c r="G14" i="15"/>
  <c r="H14" i="15"/>
  <c r="B15" i="15"/>
  <c r="C15" i="15"/>
  <c r="D15" i="15"/>
  <c r="E15" i="15"/>
  <c r="F15" i="15"/>
  <c r="G15" i="15"/>
  <c r="H15" i="15"/>
  <c r="J12" i="15"/>
  <c r="B16" i="15"/>
  <c r="K12" i="15"/>
  <c r="C16" i="15"/>
  <c r="L12" i="15"/>
  <c r="D16" i="15"/>
  <c r="M12" i="15"/>
  <c r="E16" i="15"/>
  <c r="N12" i="15"/>
  <c r="F16" i="15"/>
  <c r="O12" i="15"/>
  <c r="G16" i="15"/>
  <c r="P12" i="15"/>
  <c r="H16" i="15"/>
  <c r="J13" i="15"/>
  <c r="B17" i="15"/>
  <c r="K13" i="15"/>
  <c r="C17" i="15"/>
  <c r="L13" i="15"/>
  <c r="D17" i="15"/>
  <c r="M13" i="15"/>
  <c r="E17" i="15"/>
  <c r="N13" i="15"/>
  <c r="F17" i="15"/>
  <c r="O13" i="15"/>
  <c r="G17" i="15"/>
  <c r="P13" i="15"/>
  <c r="H17" i="15"/>
  <c r="J14" i="15"/>
  <c r="K14" i="15"/>
  <c r="L14" i="15"/>
  <c r="M14" i="15"/>
  <c r="N14" i="15"/>
  <c r="O14" i="15"/>
  <c r="P14" i="15"/>
  <c r="J15" i="15"/>
  <c r="K15" i="15"/>
  <c r="L15" i="15"/>
  <c r="M15" i="15"/>
  <c r="N15" i="15"/>
  <c r="O15" i="15"/>
  <c r="P15" i="15"/>
  <c r="R12" i="15"/>
  <c r="J16" i="15"/>
  <c r="S12" i="15"/>
  <c r="K16" i="15"/>
  <c r="T12" i="15"/>
  <c r="L16" i="15"/>
  <c r="U12" i="15"/>
  <c r="M16" i="15"/>
  <c r="V12" i="15"/>
  <c r="N16" i="15"/>
  <c r="W12" i="15"/>
  <c r="O16" i="15"/>
  <c r="X12" i="15"/>
  <c r="P16" i="15"/>
  <c r="J17" i="15"/>
  <c r="R13" i="15"/>
  <c r="K17" i="15"/>
  <c r="S13" i="15"/>
  <c r="L17" i="15"/>
  <c r="T13" i="15"/>
  <c r="M17" i="15"/>
  <c r="U13" i="15"/>
  <c r="N17" i="15"/>
  <c r="V13" i="15"/>
  <c r="O17" i="15"/>
  <c r="W13" i="15"/>
  <c r="P17" i="15"/>
  <c r="X13" i="15"/>
  <c r="R14" i="15"/>
  <c r="S14" i="15"/>
  <c r="T14" i="15"/>
  <c r="U14" i="15"/>
  <c r="V14" i="15"/>
  <c r="W14" i="15"/>
  <c r="X14" i="15"/>
  <c r="R15" i="15"/>
  <c r="S15" i="15"/>
  <c r="T15" i="15"/>
  <c r="U15" i="15"/>
  <c r="V15" i="15"/>
  <c r="W15" i="15"/>
  <c r="X15" i="15"/>
  <c r="R16" i="15"/>
  <c r="S16" i="15"/>
  <c r="B20" i="15"/>
  <c r="E123" i="10"/>
  <c r="E119" i="10"/>
  <c r="AG123" i="10"/>
  <c r="U123" i="10"/>
  <c r="M123" i="10"/>
  <c r="AO123" i="10"/>
  <c r="E71" i="10"/>
  <c r="A119" i="10"/>
  <c r="A51" i="10"/>
  <c r="E63" i="10"/>
  <c r="A79" i="10"/>
  <c r="A95" i="10"/>
  <c r="E27" i="10"/>
  <c r="A11" i="10"/>
  <c r="E59" i="10"/>
  <c r="A75" i="10"/>
  <c r="A71" i="10"/>
  <c r="A103" i="10"/>
  <c r="A99" i="10"/>
  <c r="E55" i="10"/>
  <c r="A91" i="10"/>
  <c r="A115" i="10"/>
  <c r="E43" i="10"/>
  <c r="E75" i="10"/>
  <c r="A47" i="10"/>
  <c r="A15" i="10"/>
  <c r="E7" i="10"/>
  <c r="E47" i="10"/>
  <c r="A55" i="10"/>
  <c r="A123" i="10"/>
  <c r="A35" i="10"/>
  <c r="A27" i="10"/>
  <c r="A19" i="10"/>
  <c r="A107" i="10"/>
  <c r="A39" i="10"/>
  <c r="A43" i="10"/>
  <c r="A67" i="10"/>
  <c r="A87" i="10"/>
  <c r="A59" i="10"/>
  <c r="E3" i="10"/>
  <c r="A31" i="10"/>
  <c r="E67" i="10"/>
  <c r="E51" i="10"/>
  <c r="E23" i="10"/>
  <c r="A83" i="10"/>
  <c r="E11" i="10"/>
  <c r="E19" i="10"/>
  <c r="A63" i="10"/>
  <c r="A111" i="10"/>
  <c r="A7" i="10"/>
  <c r="E79" i="10"/>
  <c r="E83" i="10"/>
  <c r="A3" i="10"/>
  <c r="E15" i="10"/>
  <c r="E31" i="10"/>
  <c r="A23" i="10"/>
  <c r="E87" i="10"/>
  <c r="E91" i="10"/>
  <c r="E35" i="10"/>
  <c r="E39" i="10"/>
  <c r="E95" i="10"/>
  <c r="E99" i="10"/>
  <c r="E103" i="10"/>
  <c r="E107" i="10"/>
  <c r="E111" i="10"/>
  <c r="I3" i="10"/>
  <c r="I7" i="10"/>
  <c r="I11" i="10"/>
  <c r="I15" i="10"/>
  <c r="I19" i="10"/>
  <c r="I23" i="10"/>
  <c r="I27" i="10"/>
  <c r="I31" i="10"/>
  <c r="I35" i="10"/>
  <c r="I39" i="10"/>
  <c r="I43" i="10"/>
  <c r="I47" i="10"/>
  <c r="I51" i="10"/>
  <c r="I55" i="10"/>
  <c r="I59" i="10"/>
  <c r="I63" i="10"/>
  <c r="I67" i="10"/>
  <c r="I71" i="10"/>
  <c r="I75" i="10"/>
  <c r="I79" i="10"/>
  <c r="I83" i="10"/>
  <c r="I87" i="10"/>
  <c r="I91" i="10"/>
  <c r="I95" i="10"/>
  <c r="I99" i="10"/>
  <c r="I103" i="10"/>
  <c r="I107" i="10"/>
  <c r="I111" i="10"/>
  <c r="I115" i="10"/>
  <c r="I119" i="10"/>
  <c r="I123" i="10"/>
  <c r="M3" i="10"/>
  <c r="M7" i="10"/>
  <c r="M11" i="10"/>
  <c r="M15" i="10"/>
  <c r="M19" i="10"/>
  <c r="M23" i="10"/>
  <c r="M27" i="10"/>
  <c r="M31" i="10"/>
  <c r="M35" i="10"/>
  <c r="M39" i="10"/>
  <c r="M43" i="10"/>
  <c r="M47" i="10"/>
  <c r="M51" i="10"/>
  <c r="M55" i="10"/>
  <c r="M59" i="10"/>
  <c r="M63" i="10"/>
  <c r="M67" i="10"/>
  <c r="M71" i="10"/>
  <c r="M75" i="10"/>
  <c r="M79" i="10"/>
  <c r="M83" i="10"/>
  <c r="M87" i="10"/>
  <c r="M91" i="10"/>
  <c r="M95" i="10"/>
  <c r="M99" i="10"/>
  <c r="M103" i="10"/>
  <c r="M107" i="10"/>
  <c r="M111" i="10"/>
  <c r="M115" i="10"/>
  <c r="M119" i="10"/>
  <c r="Q3" i="10"/>
  <c r="Q7" i="10"/>
  <c r="Q11" i="10"/>
  <c r="Q15" i="10"/>
  <c r="Q19" i="10"/>
  <c r="Q23" i="10"/>
  <c r="Q27" i="10"/>
  <c r="Q31" i="10"/>
  <c r="Q35" i="10"/>
  <c r="Q39" i="10"/>
  <c r="Q43" i="10"/>
  <c r="Q47" i="10"/>
  <c r="Q51" i="10"/>
  <c r="Q55" i="10"/>
  <c r="Q59" i="10"/>
  <c r="Q63" i="10"/>
  <c r="Q67" i="10"/>
  <c r="Q71" i="10"/>
  <c r="Q75" i="10"/>
  <c r="Q79" i="10"/>
  <c r="Q83" i="10"/>
  <c r="Q87" i="10"/>
  <c r="Q91" i="10"/>
  <c r="Q95" i="10"/>
  <c r="Q99" i="10"/>
  <c r="Q103" i="10"/>
  <c r="Q107" i="10"/>
  <c r="Q111" i="10"/>
  <c r="Q115" i="10"/>
  <c r="Q119" i="10"/>
  <c r="Q123" i="10"/>
  <c r="U3" i="10"/>
  <c r="U7" i="10"/>
  <c r="U11" i="10"/>
  <c r="U15" i="10"/>
  <c r="U19" i="10"/>
  <c r="U23" i="10"/>
  <c r="U27" i="10"/>
  <c r="U31" i="10"/>
  <c r="U35" i="10"/>
  <c r="U39" i="10"/>
  <c r="U43" i="10"/>
  <c r="U47" i="10"/>
  <c r="U51" i="10"/>
  <c r="U55" i="10"/>
  <c r="U59" i="10"/>
  <c r="U63" i="10"/>
  <c r="U67" i="10"/>
  <c r="U71" i="10"/>
  <c r="U75" i="10"/>
  <c r="U79" i="10"/>
  <c r="U83" i="10"/>
  <c r="U87" i="10"/>
  <c r="U91" i="10"/>
  <c r="U95" i="10"/>
  <c r="U99" i="10"/>
  <c r="U103" i="10"/>
  <c r="U107" i="10"/>
  <c r="U111" i="10"/>
  <c r="U115" i="10"/>
  <c r="I183" i="9"/>
  <c r="T16" i="15" s="1"/>
  <c r="A185" i="9"/>
  <c r="F184" i="9"/>
  <c r="E184" i="9"/>
  <c r="H184" i="9"/>
  <c r="G184" i="9"/>
  <c r="C184" i="9"/>
  <c r="D184" i="9"/>
  <c r="B184" i="9"/>
  <c r="L16" i="16" l="1"/>
  <c r="S12" i="16"/>
  <c r="K251" i="10"/>
  <c r="J254" i="10"/>
  <c r="J251" i="10"/>
  <c r="L253" i="10"/>
  <c r="K254" i="10"/>
  <c r="L251" i="10"/>
  <c r="K253" i="10"/>
  <c r="R254" i="10"/>
  <c r="R251" i="10"/>
  <c r="T253" i="10"/>
  <c r="S251" i="10"/>
  <c r="T251" i="10"/>
  <c r="S253" i="10"/>
  <c r="S254" i="10"/>
  <c r="C20" i="15"/>
  <c r="V118" i="10"/>
  <c r="W118" i="10"/>
  <c r="W115" i="10"/>
  <c r="X117" i="10"/>
  <c r="V115" i="10"/>
  <c r="X115" i="10"/>
  <c r="W117" i="10"/>
  <c r="V74" i="10"/>
  <c r="W74" i="10"/>
  <c r="W73" i="10"/>
  <c r="X73" i="10"/>
  <c r="V71" i="10"/>
  <c r="X71" i="10"/>
  <c r="W71" i="10"/>
  <c r="V58" i="10"/>
  <c r="W58" i="10"/>
  <c r="W57" i="10"/>
  <c r="X57" i="10"/>
  <c r="W55" i="10"/>
  <c r="X55" i="10"/>
  <c r="V55" i="10"/>
  <c r="V26" i="10"/>
  <c r="W26" i="10"/>
  <c r="W23" i="10"/>
  <c r="X25" i="10"/>
  <c r="V23" i="10"/>
  <c r="X23" i="10"/>
  <c r="W25" i="10"/>
  <c r="X9" i="10"/>
  <c r="W10" i="10"/>
  <c r="W7" i="10"/>
  <c r="V7" i="10"/>
  <c r="W9" i="10"/>
  <c r="X7" i="10"/>
  <c r="V10" i="10"/>
  <c r="S118" i="10"/>
  <c r="T115" i="10"/>
  <c r="T117" i="10"/>
  <c r="R118" i="10"/>
  <c r="S115" i="10"/>
  <c r="S117" i="10"/>
  <c r="R115" i="10"/>
  <c r="S102" i="10"/>
  <c r="R102" i="10"/>
  <c r="S101" i="10"/>
  <c r="R99" i="10"/>
  <c r="T99" i="10"/>
  <c r="T101" i="10"/>
  <c r="S99" i="10"/>
  <c r="S83" i="10"/>
  <c r="T83" i="10"/>
  <c r="R83" i="10"/>
  <c r="T85" i="10"/>
  <c r="S86" i="10"/>
  <c r="S85" i="10"/>
  <c r="R86" i="10"/>
  <c r="S67" i="10"/>
  <c r="T67" i="10"/>
  <c r="S69" i="10"/>
  <c r="T69" i="10"/>
  <c r="R67" i="10"/>
  <c r="R70" i="10"/>
  <c r="S70" i="10"/>
  <c r="S53" i="10"/>
  <c r="R54" i="10"/>
  <c r="S51" i="10"/>
  <c r="T51" i="10"/>
  <c r="S54" i="10"/>
  <c r="T53" i="10"/>
  <c r="R51" i="10"/>
  <c r="S35" i="10"/>
  <c r="T35" i="10"/>
  <c r="T37" i="10"/>
  <c r="S38" i="10"/>
  <c r="R35" i="10"/>
  <c r="S37" i="10"/>
  <c r="R38" i="10"/>
  <c r="S19" i="10"/>
  <c r="T19" i="10"/>
  <c r="R22" i="10"/>
  <c r="S22" i="10"/>
  <c r="T21" i="10"/>
  <c r="S21" i="10"/>
  <c r="R19" i="10"/>
  <c r="R6" i="10"/>
  <c r="R3" i="10"/>
  <c r="T3" i="10"/>
  <c r="S6" i="10"/>
  <c r="S3" i="10"/>
  <c r="T5" i="10"/>
  <c r="S5" i="10"/>
  <c r="N107" i="10"/>
  <c r="P107" i="10"/>
  <c r="N110" i="10"/>
  <c r="O110" i="10"/>
  <c r="O107" i="10"/>
  <c r="P109" i="10"/>
  <c r="O109" i="10"/>
  <c r="P93" i="10"/>
  <c r="O93" i="10"/>
  <c r="P91" i="10"/>
  <c r="N94" i="10"/>
  <c r="N91" i="10"/>
  <c r="O94" i="10"/>
  <c r="O91" i="10"/>
  <c r="N78" i="10"/>
  <c r="O78" i="10"/>
  <c r="O75" i="10"/>
  <c r="P77" i="10"/>
  <c r="N75" i="10"/>
  <c r="P75" i="10"/>
  <c r="O77" i="10"/>
  <c r="N62" i="10"/>
  <c r="O62" i="10"/>
  <c r="O59" i="10"/>
  <c r="P61" i="10"/>
  <c r="O61" i="10"/>
  <c r="P59" i="10"/>
  <c r="N59" i="10"/>
  <c r="N46" i="10"/>
  <c r="O46" i="10"/>
  <c r="O43" i="10"/>
  <c r="P45" i="10"/>
  <c r="N43" i="10"/>
  <c r="P43" i="10"/>
  <c r="O45" i="10"/>
  <c r="P27" i="10"/>
  <c r="N30" i="10"/>
  <c r="N27" i="10"/>
  <c r="O29" i="10"/>
  <c r="O30" i="10"/>
  <c r="O27" i="10"/>
  <c r="P29" i="10"/>
  <c r="O14" i="10"/>
  <c r="N11" i="10"/>
  <c r="O11" i="10"/>
  <c r="P13" i="10"/>
  <c r="N14" i="10"/>
  <c r="P11" i="10"/>
  <c r="O13" i="10"/>
  <c r="K122" i="10"/>
  <c r="K119" i="10"/>
  <c r="K121" i="10"/>
  <c r="L121" i="10"/>
  <c r="L119" i="10"/>
  <c r="J119" i="10"/>
  <c r="J122" i="10"/>
  <c r="K106" i="10"/>
  <c r="K105" i="10"/>
  <c r="L105" i="10"/>
  <c r="L103" i="10"/>
  <c r="J103" i="10"/>
  <c r="J106" i="10"/>
  <c r="K103" i="10"/>
  <c r="K90" i="10"/>
  <c r="K87" i="10"/>
  <c r="L87" i="10"/>
  <c r="J87" i="10"/>
  <c r="J90" i="10"/>
  <c r="K89" i="10"/>
  <c r="L89" i="10"/>
  <c r="K71" i="10"/>
  <c r="L71" i="10"/>
  <c r="J71" i="10"/>
  <c r="K74" i="10"/>
  <c r="L73" i="10"/>
  <c r="K73" i="10"/>
  <c r="J74" i="10"/>
  <c r="K55" i="10"/>
  <c r="L55" i="10"/>
  <c r="L57" i="10"/>
  <c r="K58" i="10"/>
  <c r="J55" i="10"/>
  <c r="K57" i="10"/>
  <c r="J58" i="10"/>
  <c r="K39" i="10"/>
  <c r="L39" i="10"/>
  <c r="L41" i="10"/>
  <c r="K42" i="10"/>
  <c r="J39" i="10"/>
  <c r="K41" i="10"/>
  <c r="J42" i="10"/>
  <c r="L23" i="10"/>
  <c r="K23" i="10"/>
  <c r="L25" i="10"/>
  <c r="K26" i="10"/>
  <c r="J23" i="10"/>
  <c r="K25" i="10"/>
  <c r="J26" i="10"/>
  <c r="K9" i="10"/>
  <c r="J7" i="10"/>
  <c r="L9" i="10"/>
  <c r="L7" i="10"/>
  <c r="J10" i="10"/>
  <c r="K10" i="10"/>
  <c r="K7" i="10"/>
  <c r="F107" i="10"/>
  <c r="G107" i="10"/>
  <c r="F110" i="10"/>
  <c r="G109" i="10"/>
  <c r="H107" i="10"/>
  <c r="H109" i="10"/>
  <c r="G110" i="10"/>
  <c r="H39" i="10"/>
  <c r="G39" i="10"/>
  <c r="G41" i="10"/>
  <c r="F42" i="10"/>
  <c r="G42" i="10"/>
  <c r="F39" i="10"/>
  <c r="H41" i="10"/>
  <c r="D23" i="10"/>
  <c r="B23" i="10"/>
  <c r="B26" i="10"/>
  <c r="C25" i="10"/>
  <c r="C23" i="10"/>
  <c r="C26" i="10"/>
  <c r="D25" i="10"/>
  <c r="F83" i="10"/>
  <c r="F86" i="10"/>
  <c r="G85" i="10"/>
  <c r="G83" i="10"/>
  <c r="H83" i="10"/>
  <c r="H85" i="10"/>
  <c r="G86" i="10"/>
  <c r="B66" i="10"/>
  <c r="C66" i="10"/>
  <c r="C65" i="10"/>
  <c r="C63" i="10"/>
  <c r="D65" i="10"/>
  <c r="D63" i="10"/>
  <c r="B63" i="10"/>
  <c r="G25" i="10"/>
  <c r="H25" i="10"/>
  <c r="G26" i="10"/>
  <c r="F23" i="10"/>
  <c r="H23" i="10"/>
  <c r="F26" i="10"/>
  <c r="G23" i="10"/>
  <c r="G3" i="10"/>
  <c r="G5" i="10"/>
  <c r="F3" i="10"/>
  <c r="F6" i="10"/>
  <c r="G6" i="10"/>
  <c r="H3" i="10"/>
  <c r="H5" i="10"/>
  <c r="C45" i="10"/>
  <c r="C43" i="10"/>
  <c r="B43" i="10"/>
  <c r="C46" i="10"/>
  <c r="D45" i="10"/>
  <c r="D43" i="10"/>
  <c r="B46" i="10"/>
  <c r="C29" i="10"/>
  <c r="C27" i="10"/>
  <c r="D27" i="10"/>
  <c r="C30" i="10"/>
  <c r="D29" i="10"/>
  <c r="B27" i="10"/>
  <c r="B30" i="10"/>
  <c r="G47" i="10"/>
  <c r="F47" i="10"/>
  <c r="G50" i="10"/>
  <c r="G49" i="10"/>
  <c r="H49" i="10"/>
  <c r="H47" i="10"/>
  <c r="F50" i="10"/>
  <c r="F75" i="10"/>
  <c r="G77" i="10"/>
  <c r="G78" i="10"/>
  <c r="F78" i="10"/>
  <c r="H77" i="10"/>
  <c r="G75" i="10"/>
  <c r="H75" i="10"/>
  <c r="G55" i="10"/>
  <c r="F55" i="10"/>
  <c r="G58" i="10"/>
  <c r="G57" i="10"/>
  <c r="H57" i="10"/>
  <c r="H55" i="10"/>
  <c r="F58" i="10"/>
  <c r="B78" i="10"/>
  <c r="C77" i="10"/>
  <c r="D75" i="10"/>
  <c r="C75" i="10"/>
  <c r="C78" i="10"/>
  <c r="D77" i="10"/>
  <c r="B75" i="10"/>
  <c r="B98" i="10"/>
  <c r="C98" i="10"/>
  <c r="B95" i="10"/>
  <c r="C97" i="10"/>
  <c r="C95" i="10"/>
  <c r="D97" i="10"/>
  <c r="D95" i="10"/>
  <c r="C119" i="10"/>
  <c r="C122" i="10"/>
  <c r="B122" i="10"/>
  <c r="D121" i="10"/>
  <c r="D119" i="10"/>
  <c r="B119" i="10"/>
  <c r="C121" i="10"/>
  <c r="V126" i="10"/>
  <c r="W123" i="10"/>
  <c r="X125" i="10"/>
  <c r="V123" i="10"/>
  <c r="W126" i="10"/>
  <c r="W125" i="10"/>
  <c r="X123" i="10"/>
  <c r="U119" i="10"/>
  <c r="V102" i="10"/>
  <c r="W102" i="10"/>
  <c r="W99" i="10"/>
  <c r="X101" i="10"/>
  <c r="V99" i="10"/>
  <c r="X99" i="10"/>
  <c r="W101" i="10"/>
  <c r="W85" i="10"/>
  <c r="W86" i="10"/>
  <c r="V83" i="10"/>
  <c r="X85" i="10"/>
  <c r="V86" i="10"/>
  <c r="X83" i="10"/>
  <c r="W83" i="10"/>
  <c r="V70" i="10"/>
  <c r="X67" i="10"/>
  <c r="W67" i="10"/>
  <c r="W70" i="10"/>
  <c r="V67" i="10"/>
  <c r="X69" i="10"/>
  <c r="W69" i="10"/>
  <c r="V54" i="10"/>
  <c r="W54" i="10"/>
  <c r="V51" i="10"/>
  <c r="X53" i="10"/>
  <c r="W53" i="10"/>
  <c r="X51" i="10"/>
  <c r="W51" i="10"/>
  <c r="W37" i="10"/>
  <c r="X35" i="10"/>
  <c r="V35" i="10"/>
  <c r="W38" i="10"/>
  <c r="V38" i="10"/>
  <c r="X37" i="10"/>
  <c r="W35" i="10"/>
  <c r="W21" i="10"/>
  <c r="W22" i="10"/>
  <c r="V22" i="10"/>
  <c r="X21" i="10"/>
  <c r="W19" i="10"/>
  <c r="X19" i="10"/>
  <c r="V19" i="10"/>
  <c r="W5" i="10"/>
  <c r="V3" i="10"/>
  <c r="V6" i="10"/>
  <c r="X3" i="10"/>
  <c r="X5" i="10"/>
  <c r="W6" i="10"/>
  <c r="W3" i="10"/>
  <c r="S114" i="10"/>
  <c r="T111" i="10"/>
  <c r="T113" i="10"/>
  <c r="R114" i="10"/>
  <c r="S111" i="10"/>
  <c r="S113" i="10"/>
  <c r="R111" i="10"/>
  <c r="S98" i="10"/>
  <c r="T95" i="10"/>
  <c r="T97" i="10"/>
  <c r="R98" i="10"/>
  <c r="S95" i="10"/>
  <c r="S97" i="10"/>
  <c r="R95" i="10"/>
  <c r="S82" i="10"/>
  <c r="T79" i="10"/>
  <c r="S79" i="10"/>
  <c r="T81" i="10"/>
  <c r="R79" i="10"/>
  <c r="R82" i="10"/>
  <c r="S81" i="10"/>
  <c r="R66" i="10"/>
  <c r="S66" i="10"/>
  <c r="S63" i="10"/>
  <c r="T63" i="10"/>
  <c r="R63" i="10"/>
  <c r="T65" i="10"/>
  <c r="S65" i="10"/>
  <c r="R50" i="10"/>
  <c r="T47" i="10"/>
  <c r="R47" i="10"/>
  <c r="T49" i="10"/>
  <c r="S49" i="10"/>
  <c r="S50" i="10"/>
  <c r="S47" i="10"/>
  <c r="S31" i="10"/>
  <c r="T31" i="10"/>
  <c r="T33" i="10"/>
  <c r="S34" i="10"/>
  <c r="R31" i="10"/>
  <c r="S33" i="10"/>
  <c r="R34" i="10"/>
  <c r="S15" i="10"/>
  <c r="T15" i="10"/>
  <c r="T17" i="10"/>
  <c r="S18" i="10"/>
  <c r="R15" i="10"/>
  <c r="S17" i="10"/>
  <c r="R18" i="10"/>
  <c r="N119" i="10"/>
  <c r="O122" i="10"/>
  <c r="O121" i="10"/>
  <c r="P121" i="10"/>
  <c r="N122" i="10"/>
  <c r="P119" i="10"/>
  <c r="O119" i="10"/>
  <c r="N103" i="10"/>
  <c r="P103" i="10"/>
  <c r="O103" i="10"/>
  <c r="O106" i="10"/>
  <c r="O105" i="10"/>
  <c r="P105" i="10"/>
  <c r="N106" i="10"/>
  <c r="N87" i="10"/>
  <c r="O90" i="10"/>
  <c r="O89" i="10"/>
  <c r="P87" i="10"/>
  <c r="O87" i="10"/>
  <c r="P89" i="10"/>
  <c r="N90" i="10"/>
  <c r="O73" i="10"/>
  <c r="O74" i="10"/>
  <c r="N71" i="10"/>
  <c r="P73" i="10"/>
  <c r="O71" i="10"/>
  <c r="P71" i="10"/>
  <c r="N74" i="10"/>
  <c r="O57" i="10"/>
  <c r="O58" i="10"/>
  <c r="N58" i="10"/>
  <c r="P57" i="10"/>
  <c r="O55" i="10"/>
  <c r="P55" i="10"/>
  <c r="N55" i="10"/>
  <c r="O41" i="10"/>
  <c r="O42" i="10"/>
  <c r="N39" i="10"/>
  <c r="P41" i="10"/>
  <c r="N42" i="10"/>
  <c r="P39" i="10"/>
  <c r="O39" i="10"/>
  <c r="O26" i="10"/>
  <c r="N26" i="10"/>
  <c r="P23" i="10"/>
  <c r="O25" i="10"/>
  <c r="N23" i="10"/>
  <c r="O23" i="10"/>
  <c r="P25" i="10"/>
  <c r="P9" i="10"/>
  <c r="N10" i="10"/>
  <c r="O10" i="10"/>
  <c r="O9" i="10"/>
  <c r="P7" i="10"/>
  <c r="O7" i="10"/>
  <c r="N7" i="10"/>
  <c r="K118" i="10"/>
  <c r="L115" i="10"/>
  <c r="L117" i="10"/>
  <c r="J118" i="10"/>
  <c r="J115" i="10"/>
  <c r="K117" i="10"/>
  <c r="K115" i="10"/>
  <c r="K102" i="10"/>
  <c r="L99" i="10"/>
  <c r="L101" i="10"/>
  <c r="J102" i="10"/>
  <c r="J99" i="10"/>
  <c r="K101" i="10"/>
  <c r="K99" i="10"/>
  <c r="K86" i="10"/>
  <c r="L83" i="10"/>
  <c r="L85" i="10"/>
  <c r="J86" i="10"/>
  <c r="J83" i="10"/>
  <c r="K85" i="10"/>
  <c r="K83" i="10"/>
  <c r="K67" i="10"/>
  <c r="L67" i="10"/>
  <c r="J70" i="10"/>
  <c r="K70" i="10"/>
  <c r="L69" i="10"/>
  <c r="K69" i="10"/>
  <c r="J67" i="10"/>
  <c r="K51" i="10"/>
  <c r="L51" i="10"/>
  <c r="J54" i="10"/>
  <c r="K54" i="10"/>
  <c r="L53" i="10"/>
  <c r="K53" i="10"/>
  <c r="J51" i="10"/>
  <c r="L35" i="10"/>
  <c r="K35" i="10"/>
  <c r="J38" i="10"/>
  <c r="K38" i="10"/>
  <c r="J35" i="10"/>
  <c r="K37" i="10"/>
  <c r="L37" i="10"/>
  <c r="L19" i="10"/>
  <c r="K19" i="10"/>
  <c r="J22" i="10"/>
  <c r="K22" i="10"/>
  <c r="L21" i="10"/>
  <c r="K21" i="10"/>
  <c r="J19" i="10"/>
  <c r="K5" i="10"/>
  <c r="L5" i="10"/>
  <c r="J6" i="10"/>
  <c r="K3" i="10"/>
  <c r="L3" i="10"/>
  <c r="K6" i="10"/>
  <c r="J3" i="10"/>
  <c r="F103" i="10"/>
  <c r="H105" i="10"/>
  <c r="G106" i="10"/>
  <c r="F106" i="10"/>
  <c r="G105" i="10"/>
  <c r="G103" i="10"/>
  <c r="H103" i="10"/>
  <c r="F35" i="10"/>
  <c r="G37" i="10"/>
  <c r="H35" i="10"/>
  <c r="F38" i="10"/>
  <c r="H37" i="10"/>
  <c r="G35" i="10"/>
  <c r="G38" i="10"/>
  <c r="G33" i="10"/>
  <c r="H33" i="10"/>
  <c r="F34" i="10"/>
  <c r="F31" i="10"/>
  <c r="H31" i="10"/>
  <c r="G34" i="10"/>
  <c r="G31" i="10"/>
  <c r="H81" i="10"/>
  <c r="G82" i="10"/>
  <c r="G81" i="10"/>
  <c r="F82" i="10"/>
  <c r="H79" i="10"/>
  <c r="G79" i="10"/>
  <c r="F79" i="10"/>
  <c r="F19" i="10"/>
  <c r="G19" i="10"/>
  <c r="G22" i="10"/>
  <c r="F22" i="10"/>
  <c r="H21" i="10"/>
  <c r="G21" i="10"/>
  <c r="H19" i="10"/>
  <c r="F54" i="10"/>
  <c r="H53" i="10"/>
  <c r="G54" i="10"/>
  <c r="F51" i="10"/>
  <c r="G51" i="10"/>
  <c r="G53" i="10"/>
  <c r="H51" i="10"/>
  <c r="B62" i="10"/>
  <c r="C61" i="10"/>
  <c r="D59" i="10"/>
  <c r="C59" i="10"/>
  <c r="C62" i="10"/>
  <c r="D61" i="10"/>
  <c r="B59" i="10"/>
  <c r="C42" i="10"/>
  <c r="D41" i="10"/>
  <c r="D39" i="10"/>
  <c r="B39" i="10"/>
  <c r="B42" i="10"/>
  <c r="C39" i="10"/>
  <c r="C41" i="10"/>
  <c r="D35" i="10"/>
  <c r="B35" i="10"/>
  <c r="C37" i="10"/>
  <c r="B38" i="10"/>
  <c r="C35" i="10"/>
  <c r="C38" i="10"/>
  <c r="D37" i="10"/>
  <c r="G9" i="10"/>
  <c r="H9" i="10"/>
  <c r="F10" i="10"/>
  <c r="G7" i="10"/>
  <c r="H7" i="10"/>
  <c r="G10" i="10"/>
  <c r="F7" i="10"/>
  <c r="F46" i="10"/>
  <c r="H45" i="10"/>
  <c r="G46" i="10"/>
  <c r="G43" i="10"/>
  <c r="G45" i="10"/>
  <c r="H43" i="10"/>
  <c r="F43" i="10"/>
  <c r="D101" i="10"/>
  <c r="D99" i="10"/>
  <c r="C102" i="10"/>
  <c r="B99" i="10"/>
  <c r="B102" i="10"/>
  <c r="C101" i="10"/>
  <c r="C99" i="10"/>
  <c r="F59" i="10"/>
  <c r="H59" i="10"/>
  <c r="F62" i="10"/>
  <c r="H61" i="10"/>
  <c r="G59" i="10"/>
  <c r="G61" i="10"/>
  <c r="G62" i="10"/>
  <c r="B82" i="10"/>
  <c r="D81" i="10"/>
  <c r="D79" i="10"/>
  <c r="C79" i="10"/>
  <c r="C81" i="10"/>
  <c r="C82" i="10"/>
  <c r="B79" i="10"/>
  <c r="G71" i="10"/>
  <c r="F71" i="10"/>
  <c r="G73" i="10"/>
  <c r="H73" i="10"/>
  <c r="H71" i="10"/>
  <c r="F74" i="10"/>
  <c r="G74" i="10"/>
  <c r="AJ123" i="10"/>
  <c r="AI123" i="10"/>
  <c r="AI126" i="10"/>
  <c r="AH123" i="10"/>
  <c r="AJ125" i="10"/>
  <c r="AI125" i="10"/>
  <c r="AH126" i="10"/>
  <c r="V106" i="10"/>
  <c r="W106" i="10"/>
  <c r="W103" i="10"/>
  <c r="X105" i="10"/>
  <c r="V103" i="10"/>
  <c r="X103" i="10"/>
  <c r="W105" i="10"/>
  <c r="W89" i="10"/>
  <c r="W90" i="10"/>
  <c r="V87" i="10"/>
  <c r="X89" i="10"/>
  <c r="V90" i="10"/>
  <c r="X87" i="10"/>
  <c r="W87" i="10"/>
  <c r="V42" i="10"/>
  <c r="X39" i="10"/>
  <c r="V39" i="10"/>
  <c r="W42" i="10"/>
  <c r="W41" i="10"/>
  <c r="X41" i="10"/>
  <c r="W39" i="10"/>
  <c r="V114" i="10"/>
  <c r="X113" i="10"/>
  <c r="V111" i="10"/>
  <c r="W114" i="10"/>
  <c r="W111" i="10"/>
  <c r="X111" i="10"/>
  <c r="W113" i="10"/>
  <c r="V98" i="10"/>
  <c r="X97" i="10"/>
  <c r="X95" i="10"/>
  <c r="W97" i="10"/>
  <c r="W98" i="10"/>
  <c r="W95" i="10"/>
  <c r="V95" i="10"/>
  <c r="V82" i="10"/>
  <c r="W82" i="10"/>
  <c r="W79" i="10"/>
  <c r="X81" i="10"/>
  <c r="V79" i="10"/>
  <c r="X79" i="10"/>
  <c r="W81" i="10"/>
  <c r="V66" i="10"/>
  <c r="X63" i="10"/>
  <c r="V63" i="10"/>
  <c r="W66" i="10"/>
  <c r="W63" i="10"/>
  <c r="X65" i="10"/>
  <c r="W65" i="10"/>
  <c r="V50" i="10"/>
  <c r="W50" i="10"/>
  <c r="W47" i="10"/>
  <c r="X49" i="10"/>
  <c r="V47" i="10"/>
  <c r="X47" i="10"/>
  <c r="W49" i="10"/>
  <c r="W33" i="10"/>
  <c r="X33" i="10"/>
  <c r="X31" i="10"/>
  <c r="W31" i="10"/>
  <c r="W34" i="10"/>
  <c r="V34" i="10"/>
  <c r="V31" i="10"/>
  <c r="W15" i="10"/>
  <c r="W18" i="10"/>
  <c r="V15" i="10"/>
  <c r="X17" i="10"/>
  <c r="W17" i="10"/>
  <c r="X15" i="10"/>
  <c r="V18" i="10"/>
  <c r="T125" i="10"/>
  <c r="T123" i="10"/>
  <c r="S123" i="10"/>
  <c r="R126" i="10"/>
  <c r="S126" i="10"/>
  <c r="S125" i="10"/>
  <c r="R123" i="10"/>
  <c r="S110" i="10"/>
  <c r="R110" i="10"/>
  <c r="S109" i="10"/>
  <c r="R107" i="10"/>
  <c r="T107" i="10"/>
  <c r="T109" i="10"/>
  <c r="S107" i="10"/>
  <c r="S94" i="10"/>
  <c r="T91" i="10"/>
  <c r="T93" i="10"/>
  <c r="R94" i="10"/>
  <c r="S91" i="10"/>
  <c r="S93" i="10"/>
  <c r="R91" i="10"/>
  <c r="R75" i="10"/>
  <c r="T75" i="10"/>
  <c r="S78" i="10"/>
  <c r="T77" i="10"/>
  <c r="S75" i="10"/>
  <c r="S77" i="10"/>
  <c r="R78" i="10"/>
  <c r="R59" i="10"/>
  <c r="S61" i="10"/>
  <c r="S59" i="10"/>
  <c r="T59" i="10"/>
  <c r="S62" i="10"/>
  <c r="T61" i="10"/>
  <c r="R62" i="10"/>
  <c r="R43" i="10"/>
  <c r="T43" i="10"/>
  <c r="R46" i="10"/>
  <c r="T45" i="10"/>
  <c r="S46" i="10"/>
  <c r="S45" i="10"/>
  <c r="S43" i="10"/>
  <c r="S27" i="10"/>
  <c r="T27" i="10"/>
  <c r="R30" i="10"/>
  <c r="S30" i="10"/>
  <c r="T29" i="10"/>
  <c r="S29" i="10"/>
  <c r="R27" i="10"/>
  <c r="S11" i="10"/>
  <c r="T11" i="10"/>
  <c r="T13" i="10"/>
  <c r="S14" i="10"/>
  <c r="R11" i="10"/>
  <c r="S13" i="10"/>
  <c r="R14" i="10"/>
  <c r="N115" i="10"/>
  <c r="N118" i="10"/>
  <c r="O118" i="10"/>
  <c r="O115" i="10"/>
  <c r="P117" i="10"/>
  <c r="P115" i="10"/>
  <c r="O117" i="10"/>
  <c r="N99" i="10"/>
  <c r="O102" i="10"/>
  <c r="O99" i="10"/>
  <c r="P101" i="10"/>
  <c r="N102" i="10"/>
  <c r="P99" i="10"/>
  <c r="O101" i="10"/>
  <c r="N83" i="10"/>
  <c r="O86" i="10"/>
  <c r="O83" i="10"/>
  <c r="P85" i="10"/>
  <c r="N86" i="10"/>
  <c r="P83" i="10"/>
  <c r="O85" i="10"/>
  <c r="N67" i="10"/>
  <c r="O70" i="10"/>
  <c r="O69" i="10"/>
  <c r="P69" i="10"/>
  <c r="O67" i="10"/>
  <c r="P67" i="10"/>
  <c r="N70" i="10"/>
  <c r="N51" i="10"/>
  <c r="O54" i="10"/>
  <c r="O53" i="10"/>
  <c r="P53" i="10"/>
  <c r="N54" i="10"/>
  <c r="P51" i="10"/>
  <c r="O51" i="10"/>
  <c r="P35" i="10"/>
  <c r="N38" i="10"/>
  <c r="P37" i="10"/>
  <c r="O37" i="10"/>
  <c r="N35" i="10"/>
  <c r="O35" i="10"/>
  <c r="O38" i="10"/>
  <c r="P21" i="10"/>
  <c r="N22" i="10"/>
  <c r="N19" i="10"/>
  <c r="O21" i="10"/>
  <c r="O22" i="10"/>
  <c r="O19" i="10"/>
  <c r="P19" i="10"/>
  <c r="O3" i="10"/>
  <c r="O6" i="10"/>
  <c r="O5" i="10"/>
  <c r="P5" i="10"/>
  <c r="N3" i="10"/>
  <c r="P3" i="10"/>
  <c r="N6" i="10"/>
  <c r="K114" i="10"/>
  <c r="L111" i="10"/>
  <c r="J111" i="10"/>
  <c r="J114" i="10"/>
  <c r="K111" i="10"/>
  <c r="K113" i="10"/>
  <c r="L113" i="10"/>
  <c r="K98" i="10"/>
  <c r="L95" i="10"/>
  <c r="J95" i="10"/>
  <c r="J98" i="10"/>
  <c r="K95" i="10"/>
  <c r="K97" i="10"/>
  <c r="L97" i="10"/>
  <c r="K79" i="10"/>
  <c r="L79" i="10"/>
  <c r="J82" i="10"/>
  <c r="K82" i="10"/>
  <c r="J79" i="10"/>
  <c r="K81" i="10"/>
  <c r="L81" i="10"/>
  <c r="K63" i="10"/>
  <c r="L63" i="10"/>
  <c r="J66" i="10"/>
  <c r="K66" i="10"/>
  <c r="L65" i="10"/>
  <c r="K65" i="10"/>
  <c r="J63" i="10"/>
  <c r="K47" i="10"/>
  <c r="L47" i="10"/>
  <c r="J50" i="10"/>
  <c r="K50" i="10"/>
  <c r="J47" i="10"/>
  <c r="K49" i="10"/>
  <c r="L49" i="10"/>
  <c r="K33" i="10"/>
  <c r="K31" i="10"/>
  <c r="L31" i="10"/>
  <c r="J31" i="10"/>
  <c r="J34" i="10"/>
  <c r="K34" i="10"/>
  <c r="L33" i="10"/>
  <c r="L15" i="10"/>
  <c r="K17" i="10"/>
  <c r="J15" i="10"/>
  <c r="K15" i="10"/>
  <c r="J18" i="10"/>
  <c r="K18" i="10"/>
  <c r="L17" i="10"/>
  <c r="F99" i="10"/>
  <c r="F102" i="10"/>
  <c r="G101" i="10"/>
  <c r="G99" i="10"/>
  <c r="H99" i="10"/>
  <c r="H101" i="10"/>
  <c r="G102" i="10"/>
  <c r="G91" i="10"/>
  <c r="H91" i="10"/>
  <c r="H93" i="10"/>
  <c r="G94" i="10"/>
  <c r="F91" i="10"/>
  <c r="F94" i="10"/>
  <c r="G93" i="10"/>
  <c r="G17" i="10"/>
  <c r="H17" i="10"/>
  <c r="G18" i="10"/>
  <c r="G15" i="10"/>
  <c r="H15" i="10"/>
  <c r="F18" i="10"/>
  <c r="F15" i="10"/>
  <c r="B10" i="10"/>
  <c r="C9" i="10"/>
  <c r="B7" i="10"/>
  <c r="D7" i="10"/>
  <c r="C7" i="10"/>
  <c r="C10" i="10"/>
  <c r="D9" i="10"/>
  <c r="G11" i="10"/>
  <c r="G13" i="10"/>
  <c r="F11" i="10"/>
  <c r="H13" i="10"/>
  <c r="G14" i="10"/>
  <c r="H11" i="10"/>
  <c r="F14" i="10"/>
  <c r="F70" i="10"/>
  <c r="H69" i="10"/>
  <c r="G70" i="10"/>
  <c r="F67" i="10"/>
  <c r="G67" i="10"/>
  <c r="G69" i="10"/>
  <c r="H67" i="10"/>
  <c r="C87" i="10"/>
  <c r="C90" i="10"/>
  <c r="B87" i="10"/>
  <c r="D89" i="10"/>
  <c r="D87" i="10"/>
  <c r="B90" i="10"/>
  <c r="C89" i="10"/>
  <c r="C109" i="10"/>
  <c r="C107" i="10"/>
  <c r="D107" i="10"/>
  <c r="B110" i="10"/>
  <c r="C110" i="10"/>
  <c r="D109" i="10"/>
  <c r="B107" i="10"/>
  <c r="C126" i="10"/>
  <c r="D125" i="10"/>
  <c r="C125" i="10"/>
  <c r="D123" i="10"/>
  <c r="B123" i="10"/>
  <c r="B126" i="10"/>
  <c r="C123" i="10"/>
  <c r="D15" i="10"/>
  <c r="B15" i="10"/>
  <c r="C15" i="10"/>
  <c r="B18" i="10"/>
  <c r="C18" i="10"/>
  <c r="D17" i="10"/>
  <c r="C17" i="10"/>
  <c r="B118" i="10"/>
  <c r="C117" i="10"/>
  <c r="C118" i="10"/>
  <c r="D115" i="10"/>
  <c r="C115" i="10"/>
  <c r="D117" i="10"/>
  <c r="B115" i="10"/>
  <c r="D103" i="10"/>
  <c r="B103" i="10"/>
  <c r="C103" i="10"/>
  <c r="D105" i="10"/>
  <c r="B106" i="10"/>
  <c r="C105" i="10"/>
  <c r="C106" i="10"/>
  <c r="B14" i="10"/>
  <c r="D13" i="10"/>
  <c r="C13" i="10"/>
  <c r="C11" i="10"/>
  <c r="C14" i="10"/>
  <c r="D11" i="10"/>
  <c r="B11" i="10"/>
  <c r="F66" i="10"/>
  <c r="G66" i="10"/>
  <c r="H65" i="10"/>
  <c r="H63" i="10"/>
  <c r="G63" i="10"/>
  <c r="F63" i="10"/>
  <c r="G65" i="10"/>
  <c r="AP126" i="10"/>
  <c r="AQ126" i="10"/>
  <c r="AR123" i="10"/>
  <c r="AQ123" i="10"/>
  <c r="AR125" i="10"/>
  <c r="AP123" i="10"/>
  <c r="AQ125" i="10"/>
  <c r="G122" i="10"/>
  <c r="G119" i="10"/>
  <c r="F122" i="10"/>
  <c r="H119" i="10"/>
  <c r="H121" i="10"/>
  <c r="G121" i="10"/>
  <c r="F119" i="10"/>
  <c r="V110" i="10"/>
  <c r="W110" i="10"/>
  <c r="W107" i="10"/>
  <c r="X109" i="10"/>
  <c r="V107" i="10"/>
  <c r="X107" i="10"/>
  <c r="W109" i="10"/>
  <c r="V94" i="10"/>
  <c r="X91" i="10"/>
  <c r="W93" i="10"/>
  <c r="W94" i="10"/>
  <c r="W91" i="10"/>
  <c r="X93" i="10"/>
  <c r="V91" i="10"/>
  <c r="V78" i="10"/>
  <c r="W78" i="10"/>
  <c r="W75" i="10"/>
  <c r="X77" i="10"/>
  <c r="V75" i="10"/>
  <c r="X75" i="10"/>
  <c r="W77" i="10"/>
  <c r="V62" i="10"/>
  <c r="X59" i="10"/>
  <c r="W61" i="10"/>
  <c r="W62" i="10"/>
  <c r="W59" i="10"/>
  <c r="X61" i="10"/>
  <c r="V59" i="10"/>
  <c r="V46" i="10"/>
  <c r="W46" i="10"/>
  <c r="V43" i="10"/>
  <c r="X45" i="10"/>
  <c r="W45" i="10"/>
  <c r="X43" i="10"/>
  <c r="W43" i="10"/>
  <c r="V30" i="10"/>
  <c r="W30" i="10"/>
  <c r="W27" i="10"/>
  <c r="X29" i="10"/>
  <c r="V27" i="10"/>
  <c r="X27" i="10"/>
  <c r="W29" i="10"/>
  <c r="W13" i="10"/>
  <c r="W14" i="10"/>
  <c r="V14" i="10"/>
  <c r="X13" i="10"/>
  <c r="W11" i="10"/>
  <c r="X11" i="10"/>
  <c r="V11" i="10"/>
  <c r="S122" i="10"/>
  <c r="T119" i="10"/>
  <c r="T121" i="10"/>
  <c r="R122" i="10"/>
  <c r="R119" i="10"/>
  <c r="S121" i="10"/>
  <c r="S119" i="10"/>
  <c r="S106" i="10"/>
  <c r="R106" i="10"/>
  <c r="S103" i="10"/>
  <c r="T103" i="10"/>
  <c r="T105" i="10"/>
  <c r="S105" i="10"/>
  <c r="R103" i="10"/>
  <c r="S87" i="10"/>
  <c r="T87" i="10"/>
  <c r="R90" i="10"/>
  <c r="T89" i="10"/>
  <c r="R87" i="10"/>
  <c r="S90" i="10"/>
  <c r="S89" i="10"/>
  <c r="S73" i="10"/>
  <c r="T71" i="10"/>
  <c r="R71" i="10"/>
  <c r="T73" i="10"/>
  <c r="S74" i="10"/>
  <c r="S71" i="10"/>
  <c r="R74" i="10"/>
  <c r="S58" i="10"/>
  <c r="T55" i="10"/>
  <c r="R58" i="10"/>
  <c r="T57" i="10"/>
  <c r="R55" i="10"/>
  <c r="S55" i="10"/>
  <c r="S57" i="10"/>
  <c r="S41" i="10"/>
  <c r="T39" i="10"/>
  <c r="S42" i="10"/>
  <c r="T41" i="10"/>
  <c r="R42" i="10"/>
  <c r="S39" i="10"/>
  <c r="R39" i="10"/>
  <c r="S23" i="10"/>
  <c r="S26" i="10"/>
  <c r="T23" i="10"/>
  <c r="T25" i="10"/>
  <c r="R23" i="10"/>
  <c r="S25" i="10"/>
  <c r="R26" i="10"/>
  <c r="R10" i="10"/>
  <c r="S9" i="10"/>
  <c r="R7" i="10"/>
  <c r="T7" i="10"/>
  <c r="S10" i="10"/>
  <c r="S7" i="10"/>
  <c r="T9" i="10"/>
  <c r="N111" i="10"/>
  <c r="P111" i="10"/>
  <c r="O111" i="10"/>
  <c r="O114" i="10"/>
  <c r="O113" i="10"/>
  <c r="P113" i="10"/>
  <c r="N114" i="10"/>
  <c r="P97" i="10"/>
  <c r="N98" i="10"/>
  <c r="P95" i="10"/>
  <c r="O95" i="10"/>
  <c r="N95" i="10"/>
  <c r="O98" i="10"/>
  <c r="O97" i="10"/>
  <c r="N79" i="10"/>
  <c r="O82" i="10"/>
  <c r="N82" i="10"/>
  <c r="P81" i="10"/>
  <c r="O79" i="10"/>
  <c r="P79" i="10"/>
  <c r="O81" i="10"/>
  <c r="N63" i="10"/>
  <c r="O66" i="10"/>
  <c r="N66" i="10"/>
  <c r="P65" i="10"/>
  <c r="O63" i="10"/>
  <c r="P63" i="10"/>
  <c r="O65" i="10"/>
  <c r="N47" i="10"/>
  <c r="O50" i="10"/>
  <c r="N50" i="10"/>
  <c r="P49" i="10"/>
  <c r="O47" i="10"/>
  <c r="P47" i="10"/>
  <c r="O49" i="10"/>
  <c r="P31" i="10"/>
  <c r="N34" i="10"/>
  <c r="O34" i="10"/>
  <c r="O33" i="10"/>
  <c r="P33" i="10"/>
  <c r="O31" i="10"/>
  <c r="N31" i="10"/>
  <c r="N15" i="10"/>
  <c r="N18" i="10"/>
  <c r="O18" i="10"/>
  <c r="O17" i="10"/>
  <c r="P15" i="10"/>
  <c r="O15" i="10"/>
  <c r="P17" i="10"/>
  <c r="L125" i="10"/>
  <c r="J126" i="10"/>
  <c r="K125" i="10"/>
  <c r="J123" i="10"/>
  <c r="L123" i="10"/>
  <c r="K123" i="10"/>
  <c r="K126" i="10"/>
  <c r="K110" i="10"/>
  <c r="L107" i="10"/>
  <c r="L109" i="10"/>
  <c r="J110" i="10"/>
  <c r="K107" i="10"/>
  <c r="K109" i="10"/>
  <c r="J107" i="10"/>
  <c r="K94" i="10"/>
  <c r="L91" i="10"/>
  <c r="L93" i="10"/>
  <c r="J94" i="10"/>
  <c r="K91" i="10"/>
  <c r="K93" i="10"/>
  <c r="J91" i="10"/>
  <c r="K75" i="10"/>
  <c r="L75" i="10"/>
  <c r="L77" i="10"/>
  <c r="K78" i="10"/>
  <c r="J75" i="10"/>
  <c r="K77" i="10"/>
  <c r="J78" i="10"/>
  <c r="K59" i="10"/>
  <c r="L59" i="10"/>
  <c r="L61" i="10"/>
  <c r="K62" i="10"/>
  <c r="J59" i="10"/>
  <c r="K61" i="10"/>
  <c r="J62" i="10"/>
  <c r="K43" i="10"/>
  <c r="L43" i="10"/>
  <c r="L45" i="10"/>
  <c r="K46" i="10"/>
  <c r="J43" i="10"/>
  <c r="K45" i="10"/>
  <c r="J46" i="10"/>
  <c r="L27" i="10"/>
  <c r="K27" i="10"/>
  <c r="J30" i="10"/>
  <c r="K30" i="10"/>
  <c r="L29" i="10"/>
  <c r="K29" i="10"/>
  <c r="J27" i="10"/>
  <c r="L11" i="10"/>
  <c r="K14" i="10"/>
  <c r="K11" i="10"/>
  <c r="L13" i="10"/>
  <c r="J11" i="10"/>
  <c r="K13" i="10"/>
  <c r="J14" i="10"/>
  <c r="F111" i="10"/>
  <c r="G114" i="10"/>
  <c r="F114" i="10"/>
  <c r="G113" i="10"/>
  <c r="G111" i="10"/>
  <c r="H111" i="10"/>
  <c r="H113" i="10"/>
  <c r="F95" i="10"/>
  <c r="H97" i="10"/>
  <c r="G98" i="10"/>
  <c r="F98" i="10"/>
  <c r="G97" i="10"/>
  <c r="G95" i="10"/>
  <c r="H95" i="10"/>
  <c r="F90" i="10"/>
  <c r="G89" i="10"/>
  <c r="G87" i="10"/>
  <c r="H87" i="10"/>
  <c r="H89" i="10"/>
  <c r="G90" i="10"/>
  <c r="F87" i="10"/>
  <c r="D5" i="10"/>
  <c r="B3" i="10"/>
  <c r="C3" i="10"/>
  <c r="B6" i="10"/>
  <c r="C5" i="10"/>
  <c r="C6" i="10"/>
  <c r="D3" i="10"/>
  <c r="C111" i="10"/>
  <c r="D111" i="10"/>
  <c r="B114" i="10"/>
  <c r="C114" i="10"/>
  <c r="D113" i="10"/>
  <c r="B111" i="10"/>
  <c r="C113" i="10"/>
  <c r="D83" i="10"/>
  <c r="B83" i="10"/>
  <c r="C83" i="10"/>
  <c r="B86" i="10"/>
  <c r="C85" i="10"/>
  <c r="D85" i="10"/>
  <c r="C86" i="10"/>
  <c r="C31" i="10"/>
  <c r="D31" i="10"/>
  <c r="C34" i="10"/>
  <c r="D33" i="10"/>
  <c r="B31" i="10"/>
  <c r="C33" i="10"/>
  <c r="B34" i="10"/>
  <c r="D67" i="10"/>
  <c r="B67" i="10"/>
  <c r="C69" i="10"/>
  <c r="B70" i="10"/>
  <c r="C67" i="10"/>
  <c r="D69" i="10"/>
  <c r="C70" i="10"/>
  <c r="D19" i="10"/>
  <c r="B19" i="10"/>
  <c r="C19" i="10"/>
  <c r="B22" i="10"/>
  <c r="C21" i="10"/>
  <c r="C22" i="10"/>
  <c r="D21" i="10"/>
  <c r="C55" i="10"/>
  <c r="C58" i="10"/>
  <c r="D57" i="10"/>
  <c r="D55" i="10"/>
  <c r="B55" i="10"/>
  <c r="C57" i="10"/>
  <c r="B58" i="10"/>
  <c r="C47" i="10"/>
  <c r="D47" i="10"/>
  <c r="B47" i="10"/>
  <c r="C50" i="10"/>
  <c r="D49" i="10"/>
  <c r="C49" i="10"/>
  <c r="B50" i="10"/>
  <c r="C94" i="10"/>
  <c r="C91" i="10"/>
  <c r="D91" i="10"/>
  <c r="C93" i="10"/>
  <c r="D93" i="10"/>
  <c r="B91" i="10"/>
  <c r="B94" i="10"/>
  <c r="C74" i="10"/>
  <c r="D73" i="10"/>
  <c r="D71" i="10"/>
  <c r="B71" i="10"/>
  <c r="B74" i="10"/>
  <c r="C73" i="10"/>
  <c r="C71" i="10"/>
  <c r="G30" i="10"/>
  <c r="H27" i="10"/>
  <c r="F30" i="10"/>
  <c r="F27" i="10"/>
  <c r="H29" i="10"/>
  <c r="G27" i="10"/>
  <c r="G29" i="10"/>
  <c r="C53" i="10"/>
  <c r="B51" i="10"/>
  <c r="C54" i="10"/>
  <c r="B54" i="10"/>
  <c r="C51" i="10"/>
  <c r="D51" i="10"/>
  <c r="D53" i="10"/>
  <c r="N126" i="10"/>
  <c r="O123" i="10"/>
  <c r="P125" i="10"/>
  <c r="N123" i="10"/>
  <c r="O126" i="10"/>
  <c r="O125" i="10"/>
  <c r="P123" i="10"/>
  <c r="G126" i="10"/>
  <c r="G123" i="10"/>
  <c r="H123" i="10"/>
  <c r="H125" i="10"/>
  <c r="F123" i="10"/>
  <c r="G125" i="10"/>
  <c r="F126" i="10"/>
  <c r="I184" i="9"/>
  <c r="U16" i="15" s="1"/>
  <c r="A186" i="9"/>
  <c r="F185" i="9"/>
  <c r="E185" i="9"/>
  <c r="D185" i="9"/>
  <c r="C185" i="9"/>
  <c r="H185" i="9"/>
  <c r="G185" i="9"/>
  <c r="B185" i="9"/>
  <c r="A131" i="10" l="1"/>
  <c r="C134" i="10" s="1"/>
  <c r="M16" i="16"/>
  <c r="T12" i="16"/>
  <c r="D20" i="15"/>
  <c r="W122" i="10"/>
  <c r="W119" i="10"/>
  <c r="X121" i="10"/>
  <c r="V119" i="10"/>
  <c r="V122" i="10"/>
  <c r="X119" i="10"/>
  <c r="W121" i="10"/>
  <c r="Y3" i="10"/>
  <c r="I185" i="9"/>
  <c r="A187" i="9"/>
  <c r="F186" i="9"/>
  <c r="E186" i="9"/>
  <c r="H186" i="9"/>
  <c r="G186" i="9"/>
  <c r="D186" i="9"/>
  <c r="C186" i="9"/>
  <c r="B186" i="9"/>
  <c r="B134" i="10" l="1"/>
  <c r="B131" i="10"/>
  <c r="C133" i="10"/>
  <c r="D131" i="10"/>
  <c r="D133" i="10"/>
  <c r="C131" i="10"/>
  <c r="U12" i="16"/>
  <c r="AA5" i="10"/>
  <c r="Z6" i="10"/>
  <c r="AA3" i="10"/>
  <c r="AB5" i="10"/>
  <c r="Z3" i="10"/>
  <c r="AB3" i="10"/>
  <c r="AA6" i="10"/>
  <c r="I186" i="9"/>
  <c r="A188" i="9"/>
  <c r="F187" i="9"/>
  <c r="E187" i="9"/>
  <c r="D187" i="9"/>
  <c r="H187" i="9"/>
  <c r="G187" i="9"/>
  <c r="C187" i="9"/>
  <c r="B187" i="9"/>
  <c r="I187" i="9" l="1"/>
  <c r="A189" i="9"/>
  <c r="F188" i="9"/>
  <c r="E188" i="9"/>
  <c r="D188" i="9"/>
  <c r="C188" i="9"/>
  <c r="H188" i="9"/>
  <c r="G188" i="9"/>
  <c r="B188" i="9"/>
  <c r="I188" i="9" l="1"/>
  <c r="A190" i="9"/>
  <c r="F189" i="9"/>
  <c r="E189" i="9"/>
  <c r="G189" i="9"/>
  <c r="H189" i="9"/>
  <c r="C189" i="9"/>
  <c r="D189" i="9"/>
  <c r="B189" i="9"/>
  <c r="I189" i="9" l="1"/>
  <c r="A191" i="9"/>
  <c r="F190" i="9"/>
  <c r="E190" i="9"/>
  <c r="H190" i="9"/>
  <c r="D190" i="9"/>
  <c r="C190" i="9"/>
  <c r="G190" i="9"/>
  <c r="B190" i="9"/>
  <c r="I190" i="9" l="1"/>
  <c r="A192" i="9"/>
  <c r="F191" i="9"/>
  <c r="E191" i="9"/>
  <c r="G191" i="9"/>
  <c r="C191" i="9"/>
  <c r="D191" i="9"/>
  <c r="H191" i="9"/>
  <c r="B191" i="9"/>
  <c r="I191" i="9" l="1"/>
  <c r="A193" i="9"/>
  <c r="F192" i="9"/>
  <c r="E192" i="9"/>
  <c r="H192" i="9"/>
  <c r="G192" i="9"/>
  <c r="D192" i="9"/>
  <c r="C192" i="9"/>
  <c r="B192" i="9"/>
  <c r="I192" i="9" l="1"/>
  <c r="A194" i="9"/>
  <c r="F193" i="9"/>
  <c r="E193" i="9"/>
  <c r="G193" i="9"/>
  <c r="H193" i="9"/>
  <c r="D193" i="9"/>
  <c r="C193" i="9"/>
  <c r="B193" i="9"/>
  <c r="I193" i="9" l="1"/>
  <c r="A195" i="9"/>
  <c r="F194" i="9"/>
  <c r="E194" i="9"/>
  <c r="G194" i="9"/>
  <c r="H194" i="9"/>
  <c r="D194" i="9"/>
  <c r="C194" i="9"/>
  <c r="B194" i="9"/>
  <c r="I194" i="9" l="1"/>
  <c r="A196" i="9"/>
  <c r="F195" i="9"/>
  <c r="E195" i="9"/>
  <c r="H195" i="9"/>
  <c r="G195" i="9"/>
  <c r="C195" i="9"/>
  <c r="D195" i="9"/>
  <c r="B195" i="9"/>
  <c r="I195" i="9" l="1"/>
  <c r="A197" i="9"/>
  <c r="F196" i="9"/>
  <c r="E196" i="9"/>
  <c r="G196" i="9"/>
  <c r="H196" i="9"/>
  <c r="D196" i="9"/>
  <c r="C196" i="9"/>
  <c r="B196" i="9"/>
  <c r="I196" i="9" l="1"/>
  <c r="A198" i="9"/>
  <c r="F197" i="9"/>
  <c r="E197" i="9"/>
  <c r="H197" i="9"/>
  <c r="G197" i="9"/>
  <c r="C197" i="9"/>
  <c r="D197" i="9"/>
  <c r="B197" i="9"/>
  <c r="I197" i="9" l="1"/>
  <c r="A199" i="9"/>
  <c r="E198" i="9"/>
  <c r="F198" i="9"/>
  <c r="C198" i="9"/>
  <c r="H198" i="9"/>
  <c r="G198" i="9"/>
  <c r="D198" i="9"/>
  <c r="B198" i="9"/>
  <c r="I198" i="9" l="1"/>
  <c r="A200" i="9"/>
  <c r="F199" i="9"/>
  <c r="E199" i="9"/>
  <c r="H199" i="9"/>
  <c r="C199" i="9"/>
  <c r="G199" i="9"/>
  <c r="D199" i="9"/>
  <c r="B199" i="9"/>
  <c r="I199" i="9" l="1"/>
  <c r="A201" i="9"/>
  <c r="F200" i="9"/>
  <c r="E200" i="9"/>
  <c r="H200" i="9"/>
  <c r="G200" i="9"/>
  <c r="C200" i="9"/>
  <c r="D200" i="9"/>
  <c r="B200" i="9"/>
  <c r="I200" i="9" l="1"/>
  <c r="A202" i="9"/>
  <c r="F201" i="9"/>
  <c r="E201" i="9"/>
  <c r="H201" i="9"/>
  <c r="G201" i="9"/>
  <c r="C201" i="9"/>
  <c r="D201" i="9"/>
  <c r="B201" i="9"/>
  <c r="I201" i="9" l="1"/>
  <c r="A203" i="9"/>
  <c r="F202" i="9"/>
  <c r="E202" i="9"/>
  <c r="H202" i="9"/>
  <c r="G202" i="9"/>
  <c r="D202" i="9"/>
  <c r="C202" i="9"/>
  <c r="B202" i="9"/>
  <c r="I202" i="9" l="1"/>
  <c r="A204" i="9"/>
  <c r="F203" i="9"/>
  <c r="E203" i="9"/>
  <c r="D203" i="9"/>
  <c r="G203" i="9"/>
  <c r="H203" i="9"/>
  <c r="C203" i="9"/>
  <c r="B203" i="9"/>
  <c r="I203" i="9" l="1"/>
  <c r="A205" i="9"/>
  <c r="F204" i="9"/>
  <c r="E204" i="9"/>
  <c r="H204" i="9"/>
  <c r="D204" i="9"/>
  <c r="G204" i="9"/>
  <c r="C204" i="9"/>
  <c r="B204" i="9"/>
  <c r="I204" i="9" l="1"/>
  <c r="A206" i="9"/>
  <c r="F205" i="9"/>
  <c r="E205" i="9"/>
  <c r="D205" i="9"/>
  <c r="G205" i="9"/>
  <c r="C205" i="9"/>
  <c r="H205" i="9"/>
  <c r="B205" i="9"/>
  <c r="I205" i="9" l="1"/>
  <c r="A207" i="9"/>
  <c r="F206" i="9"/>
  <c r="E206" i="9"/>
  <c r="G206" i="9"/>
  <c r="H206" i="9"/>
  <c r="C206" i="9"/>
  <c r="D206" i="9"/>
  <c r="B206" i="9"/>
  <c r="I206" i="9" l="1"/>
  <c r="A208" i="9"/>
  <c r="F207" i="9"/>
  <c r="E207" i="9"/>
  <c r="G207" i="9"/>
  <c r="H207" i="9"/>
  <c r="D207" i="9"/>
  <c r="C207" i="9"/>
  <c r="B207" i="9"/>
  <c r="I207" i="9" l="1"/>
  <c r="A209" i="9"/>
  <c r="F208" i="9"/>
  <c r="E208" i="9"/>
  <c r="H208" i="9"/>
  <c r="C208" i="9"/>
  <c r="D208" i="9"/>
  <c r="G208" i="9"/>
  <c r="B208" i="9"/>
  <c r="I208" i="9" l="1"/>
  <c r="A210" i="9"/>
  <c r="F209" i="9"/>
  <c r="E209" i="9"/>
  <c r="H209" i="9"/>
  <c r="D209" i="9"/>
  <c r="C209" i="9"/>
  <c r="G209" i="9"/>
  <c r="B209" i="9"/>
  <c r="I209" i="9" l="1"/>
  <c r="A211" i="9"/>
  <c r="F210" i="9"/>
  <c r="E210" i="9"/>
  <c r="D210" i="9"/>
  <c r="G210" i="9"/>
  <c r="C210" i="9"/>
  <c r="H210" i="9"/>
  <c r="B210" i="9"/>
  <c r="I210" i="9" l="1"/>
  <c r="A212" i="9"/>
  <c r="F211" i="9"/>
  <c r="E211" i="9"/>
  <c r="H211" i="9"/>
  <c r="G211" i="9"/>
  <c r="C211" i="9"/>
  <c r="D211" i="9"/>
  <c r="B211" i="9"/>
  <c r="I211" i="9" l="1"/>
  <c r="A213" i="9"/>
  <c r="F212" i="9"/>
  <c r="E212" i="9"/>
  <c r="G212" i="9"/>
  <c r="H212" i="9"/>
  <c r="D212" i="9"/>
  <c r="C212" i="9"/>
  <c r="B212" i="9"/>
  <c r="I212" i="9" l="1"/>
  <c r="A214" i="9"/>
  <c r="F213" i="9"/>
  <c r="E213" i="9"/>
  <c r="D213" i="9"/>
  <c r="G213" i="9"/>
  <c r="C213" i="9"/>
  <c r="H213" i="9"/>
  <c r="B213" i="9"/>
  <c r="I213" i="9" l="1"/>
  <c r="A215" i="9"/>
  <c r="F214" i="9"/>
  <c r="E214" i="9"/>
  <c r="G214" i="9"/>
  <c r="D214" i="9"/>
  <c r="H214" i="9"/>
  <c r="C214" i="9"/>
  <c r="B214" i="9"/>
  <c r="I214" i="9" l="1"/>
  <c r="A216" i="9"/>
  <c r="F215" i="9"/>
  <c r="E215" i="9"/>
  <c r="H215" i="9"/>
  <c r="C215" i="9"/>
  <c r="G215" i="9"/>
  <c r="D215" i="9"/>
  <c r="B215" i="9"/>
  <c r="I215" i="9" l="1"/>
  <c r="A217" i="9"/>
  <c r="F216" i="9"/>
  <c r="E216" i="9"/>
  <c r="H216" i="9"/>
  <c r="G216" i="9"/>
  <c r="C216" i="9"/>
  <c r="D216" i="9"/>
  <c r="B216" i="9"/>
  <c r="I216" i="9" l="1"/>
  <c r="A218" i="9"/>
  <c r="F217" i="9"/>
  <c r="E217" i="9"/>
  <c r="D217" i="9"/>
  <c r="H217" i="9"/>
  <c r="G217" i="9"/>
  <c r="C217" i="9"/>
  <c r="B217" i="9"/>
  <c r="I217" i="9" l="1"/>
  <c r="A219" i="9"/>
  <c r="F218" i="9"/>
  <c r="E218" i="9"/>
  <c r="H218" i="9"/>
  <c r="G218" i="9"/>
  <c r="C218" i="9"/>
  <c r="D218" i="9"/>
  <c r="B218" i="9"/>
  <c r="I218" i="9" l="1"/>
  <c r="A220" i="9"/>
  <c r="F219" i="9"/>
  <c r="E219" i="9"/>
  <c r="D219" i="9"/>
  <c r="H219" i="9"/>
  <c r="C219" i="9"/>
  <c r="G219" i="9"/>
  <c r="B219" i="9"/>
  <c r="I219" i="9" l="1"/>
  <c r="A221" i="9"/>
  <c r="F220" i="9"/>
  <c r="E220" i="9"/>
  <c r="D220" i="9"/>
  <c r="H220" i="9"/>
  <c r="G220" i="9"/>
  <c r="C220" i="9"/>
  <c r="B220" i="9"/>
  <c r="I220" i="9" l="1"/>
  <c r="A222" i="9"/>
  <c r="E221" i="9"/>
  <c r="G221" i="9"/>
  <c r="C221" i="9"/>
  <c r="H221" i="9"/>
  <c r="D221" i="9"/>
  <c r="B221" i="9"/>
  <c r="F221" i="9"/>
  <c r="I221" i="9" l="1"/>
  <c r="A223" i="9"/>
  <c r="F222" i="9"/>
  <c r="E222" i="9"/>
  <c r="H222" i="9"/>
  <c r="D222" i="9"/>
  <c r="C222" i="9"/>
  <c r="G222" i="9"/>
  <c r="B222" i="9"/>
  <c r="I222" i="9" l="1"/>
  <c r="A224" i="9"/>
  <c r="E223" i="9"/>
  <c r="F223" i="9"/>
  <c r="G223" i="9"/>
  <c r="D223" i="9"/>
  <c r="H223" i="9"/>
  <c r="C223" i="9"/>
  <c r="B223" i="9"/>
  <c r="I223" i="9" l="1"/>
  <c r="A225" i="9"/>
  <c r="F224" i="9"/>
  <c r="E224" i="9"/>
  <c r="G224" i="9"/>
  <c r="H224" i="9"/>
  <c r="D224" i="9"/>
  <c r="C224" i="9"/>
  <c r="B224" i="9"/>
  <c r="I224" i="9" l="1"/>
  <c r="A226" i="9"/>
  <c r="F225" i="9"/>
  <c r="E225" i="9"/>
  <c r="G225" i="9"/>
  <c r="C225" i="9"/>
  <c r="H225" i="9"/>
  <c r="D225" i="9"/>
  <c r="B225" i="9"/>
  <c r="I225" i="9" l="1"/>
  <c r="A227" i="9"/>
  <c r="F226" i="9"/>
  <c r="E226" i="9"/>
  <c r="G226" i="9"/>
  <c r="D226" i="9"/>
  <c r="H226" i="9"/>
  <c r="C226" i="9"/>
  <c r="B226" i="9"/>
  <c r="I226" i="9" l="1"/>
  <c r="A228" i="9"/>
  <c r="E227" i="9"/>
  <c r="F227" i="9"/>
  <c r="H227" i="9"/>
  <c r="G227" i="9"/>
  <c r="D227" i="9"/>
  <c r="C227" i="9"/>
  <c r="B227" i="9"/>
  <c r="I227" i="9" l="1"/>
  <c r="A229" i="9"/>
  <c r="E228" i="9"/>
  <c r="G228" i="9"/>
  <c r="C228" i="9"/>
  <c r="H228" i="9"/>
  <c r="D228" i="9"/>
  <c r="B228" i="9"/>
  <c r="F228" i="9"/>
  <c r="I228" i="9" l="1"/>
  <c r="A230" i="9"/>
  <c r="F229" i="9"/>
  <c r="E229" i="9"/>
  <c r="G229" i="9"/>
  <c r="C229" i="9"/>
  <c r="H229" i="9"/>
  <c r="D229" i="9"/>
  <c r="B229" i="9"/>
  <c r="I229" i="9" l="1"/>
  <c r="A231" i="9"/>
  <c r="F230" i="9"/>
  <c r="E230" i="9"/>
  <c r="H230" i="9"/>
  <c r="D230" i="9"/>
  <c r="G230" i="9"/>
  <c r="C230" i="9"/>
  <c r="B230" i="9"/>
  <c r="I230" i="9" l="1"/>
  <c r="A232" i="9"/>
  <c r="F231" i="9"/>
  <c r="E231" i="9"/>
  <c r="H231" i="9"/>
  <c r="C231" i="9"/>
  <c r="G231" i="9"/>
  <c r="D231" i="9"/>
  <c r="B231" i="9"/>
  <c r="I231" i="9" l="1"/>
  <c r="A233" i="9"/>
  <c r="E232" i="9"/>
  <c r="F232" i="9"/>
  <c r="G232" i="9"/>
  <c r="C232" i="9"/>
  <c r="H232" i="9"/>
  <c r="D232" i="9"/>
  <c r="B232" i="9"/>
  <c r="I232" i="9" l="1"/>
  <c r="A234" i="9"/>
  <c r="F233" i="9"/>
  <c r="E233" i="9"/>
  <c r="G233" i="9"/>
  <c r="C233" i="9"/>
  <c r="D233" i="9"/>
  <c r="H233" i="9"/>
  <c r="B233" i="9"/>
  <c r="I233" i="9" l="1"/>
  <c r="A235" i="9"/>
  <c r="F234" i="9"/>
  <c r="E234" i="9"/>
  <c r="H234" i="9"/>
  <c r="G234" i="9"/>
  <c r="D234" i="9"/>
  <c r="C234" i="9"/>
  <c r="B234" i="9"/>
  <c r="I234" i="9" l="1"/>
  <c r="A236" i="9"/>
  <c r="F235" i="9"/>
  <c r="E235" i="9"/>
  <c r="D235" i="9"/>
  <c r="C235" i="9"/>
  <c r="G235" i="9"/>
  <c r="H235" i="9"/>
  <c r="B235" i="9"/>
  <c r="I235" i="9" l="1"/>
  <c r="A237" i="9"/>
  <c r="F236" i="9"/>
  <c r="E236" i="9"/>
  <c r="H236" i="9"/>
  <c r="D236" i="9"/>
  <c r="G236" i="9"/>
  <c r="C236" i="9"/>
  <c r="B236" i="9"/>
  <c r="I236" i="9" l="1"/>
  <c r="A238" i="9"/>
  <c r="F237" i="9"/>
  <c r="E237" i="9"/>
  <c r="C237" i="9"/>
  <c r="G237" i="9"/>
  <c r="D237" i="9"/>
  <c r="H237" i="9"/>
  <c r="B237" i="9"/>
  <c r="I237" i="9" l="1"/>
  <c r="A239" i="9"/>
  <c r="F238" i="9"/>
  <c r="E238" i="9"/>
  <c r="G238" i="9"/>
  <c r="H238" i="9"/>
  <c r="C238" i="9"/>
  <c r="D238" i="9"/>
  <c r="B238" i="9"/>
  <c r="I238" i="9" l="1"/>
  <c r="A240" i="9"/>
  <c r="F239" i="9"/>
  <c r="E239" i="9"/>
  <c r="G239" i="9"/>
  <c r="H239" i="9"/>
  <c r="C239" i="9"/>
  <c r="D239" i="9"/>
  <c r="B239" i="9"/>
  <c r="I239" i="9" l="1"/>
  <c r="A241" i="9"/>
  <c r="F240" i="9"/>
  <c r="E240" i="9"/>
  <c r="H240" i="9"/>
  <c r="D240" i="9"/>
  <c r="G240" i="9"/>
  <c r="C240" i="9"/>
  <c r="B240" i="9"/>
  <c r="I240" i="9" l="1"/>
  <c r="A242" i="9"/>
  <c r="F241" i="9"/>
  <c r="E241" i="9"/>
  <c r="H241" i="9"/>
  <c r="G241" i="9"/>
  <c r="C241" i="9"/>
  <c r="D241" i="9"/>
  <c r="B241" i="9"/>
  <c r="I241" i="9" l="1"/>
  <c r="A243" i="9"/>
  <c r="F242" i="9"/>
  <c r="E242" i="9"/>
  <c r="C242" i="9"/>
  <c r="G242" i="9"/>
  <c r="H242" i="9"/>
  <c r="D242" i="9"/>
  <c r="B242" i="9"/>
  <c r="I242" i="9" l="1"/>
  <c r="A244" i="9"/>
  <c r="F243" i="9"/>
  <c r="E243" i="9"/>
  <c r="H243" i="9"/>
  <c r="G243" i="9"/>
  <c r="C243" i="9"/>
  <c r="D243" i="9"/>
  <c r="B243" i="9"/>
  <c r="I243" i="9" l="1"/>
  <c r="A245" i="9"/>
  <c r="E244" i="9"/>
  <c r="F244" i="9"/>
  <c r="G244" i="9"/>
  <c r="H244" i="9"/>
  <c r="C244" i="9"/>
  <c r="D244" i="9"/>
  <c r="B244" i="9"/>
  <c r="I244" i="9" l="1"/>
  <c r="A246" i="9"/>
  <c r="F245" i="9"/>
  <c r="E245" i="9"/>
  <c r="H245" i="9"/>
  <c r="D245" i="9"/>
  <c r="C245" i="9"/>
  <c r="G245" i="9"/>
  <c r="B245" i="9"/>
  <c r="I245" i="9" l="1"/>
  <c r="A247" i="9"/>
  <c r="F246" i="9"/>
  <c r="E246" i="9"/>
  <c r="G246" i="9"/>
  <c r="C246" i="9"/>
  <c r="H246" i="9"/>
  <c r="D246" i="9"/>
  <c r="B246" i="9"/>
  <c r="I246" i="9" l="1"/>
  <c r="A248" i="9"/>
  <c r="F247" i="9"/>
  <c r="E247" i="9"/>
  <c r="H247" i="9"/>
  <c r="C247" i="9"/>
  <c r="D247" i="9"/>
  <c r="G247" i="9"/>
  <c r="B247" i="9"/>
  <c r="I247" i="9" l="1"/>
  <c r="A249" i="9"/>
  <c r="E248" i="9"/>
  <c r="F248" i="9"/>
  <c r="H248" i="9"/>
  <c r="G248" i="9"/>
  <c r="C248" i="9"/>
  <c r="D248" i="9"/>
  <c r="B248" i="9"/>
  <c r="I248" i="9" l="1"/>
  <c r="A250" i="9"/>
  <c r="F249" i="9"/>
  <c r="E249" i="9"/>
  <c r="H249" i="9"/>
  <c r="C249" i="9"/>
  <c r="G249" i="9"/>
  <c r="D249" i="9"/>
  <c r="B249" i="9"/>
  <c r="I249" i="9" l="1"/>
  <c r="A251" i="9"/>
  <c r="F250" i="9"/>
  <c r="E250" i="9"/>
  <c r="H250" i="9"/>
  <c r="D250" i="9"/>
  <c r="C250" i="9"/>
  <c r="G250" i="9"/>
  <c r="B250" i="9"/>
  <c r="I250" i="9" l="1"/>
  <c r="A252" i="9"/>
  <c r="F251" i="9"/>
  <c r="E251" i="9"/>
  <c r="D251" i="9"/>
  <c r="H251" i="9"/>
  <c r="G251" i="9"/>
  <c r="C251" i="9"/>
  <c r="B251" i="9"/>
  <c r="I251" i="9" l="1"/>
  <c r="A253" i="9"/>
  <c r="F252" i="9"/>
  <c r="E252" i="9"/>
  <c r="D252" i="9"/>
  <c r="C252" i="9"/>
  <c r="H252" i="9"/>
  <c r="G252" i="9"/>
  <c r="B252" i="9"/>
  <c r="I252" i="9" l="1"/>
  <c r="A254" i="9"/>
  <c r="F253" i="9"/>
  <c r="E253" i="9"/>
  <c r="H253" i="9"/>
  <c r="G253" i="9"/>
  <c r="D253" i="9"/>
  <c r="C253" i="9"/>
  <c r="B253" i="9"/>
  <c r="I253" i="9" l="1"/>
  <c r="A255" i="9"/>
  <c r="F254" i="9"/>
  <c r="E254" i="9"/>
  <c r="H254" i="9"/>
  <c r="D254" i="9"/>
  <c r="C254" i="9"/>
  <c r="G254" i="9"/>
  <c r="B254" i="9"/>
  <c r="I254" i="9" l="1"/>
  <c r="A256" i="9"/>
  <c r="F255" i="9"/>
  <c r="E255" i="9"/>
  <c r="G255" i="9"/>
  <c r="C255" i="9"/>
  <c r="D255" i="9"/>
  <c r="H255" i="9"/>
  <c r="B255" i="9"/>
  <c r="I255" i="9" l="1"/>
  <c r="A257" i="9"/>
  <c r="F256" i="9"/>
  <c r="E256" i="9"/>
  <c r="G256" i="9"/>
  <c r="D256" i="9"/>
  <c r="C256" i="9"/>
  <c r="H256" i="9"/>
  <c r="B256" i="9"/>
  <c r="I256" i="9" l="1"/>
  <c r="A258" i="9"/>
  <c r="F257" i="9"/>
  <c r="E257" i="9"/>
  <c r="G257" i="9"/>
  <c r="D257" i="9"/>
  <c r="H257" i="9"/>
  <c r="C257" i="9"/>
  <c r="B257" i="9"/>
  <c r="I257" i="9" l="1"/>
  <c r="A259" i="9"/>
  <c r="F258" i="9"/>
  <c r="E258" i="9"/>
  <c r="G258" i="9"/>
  <c r="H258" i="9"/>
  <c r="C258" i="9"/>
  <c r="D258" i="9"/>
  <c r="B258" i="9"/>
  <c r="I258" i="9" l="1"/>
  <c r="A260" i="9"/>
  <c r="F259" i="9"/>
  <c r="E259" i="9"/>
  <c r="H259" i="9"/>
  <c r="G259" i="9"/>
  <c r="C259" i="9"/>
  <c r="D259" i="9"/>
  <c r="B259" i="9"/>
  <c r="I259" i="9" l="1"/>
  <c r="A261" i="9"/>
  <c r="E260" i="9"/>
  <c r="F260" i="9"/>
  <c r="G260" i="9"/>
  <c r="H260" i="9"/>
  <c r="D260" i="9"/>
  <c r="C260" i="9"/>
  <c r="B260" i="9"/>
  <c r="I260" i="9" l="1"/>
  <c r="A262" i="9"/>
  <c r="F261" i="9"/>
  <c r="E261" i="9"/>
  <c r="H261" i="9"/>
  <c r="G261" i="9"/>
  <c r="C261" i="9"/>
  <c r="D261" i="9"/>
  <c r="B261" i="9"/>
  <c r="I261" i="9" l="1"/>
  <c r="A263" i="9"/>
  <c r="F262" i="9"/>
  <c r="E262" i="9"/>
  <c r="D262" i="9"/>
  <c r="H262" i="9"/>
  <c r="G262" i="9"/>
  <c r="C262" i="9"/>
  <c r="B262" i="9"/>
  <c r="I262" i="9" l="1"/>
  <c r="A264" i="9"/>
  <c r="F263" i="9"/>
  <c r="E263" i="9"/>
  <c r="H263" i="9"/>
  <c r="C263" i="9"/>
  <c r="G263" i="9"/>
  <c r="D263" i="9"/>
  <c r="B263" i="9"/>
  <c r="I263" i="9" l="1"/>
  <c r="A265" i="9"/>
  <c r="E264" i="9"/>
  <c r="F264" i="9"/>
  <c r="G264" i="9"/>
  <c r="C264" i="9"/>
  <c r="H264" i="9"/>
  <c r="D264" i="9"/>
  <c r="B264" i="9"/>
  <c r="I264" i="9" l="1"/>
  <c r="A266" i="9"/>
  <c r="F265" i="9"/>
  <c r="E265" i="9"/>
  <c r="G265" i="9"/>
  <c r="D265" i="9"/>
  <c r="C265" i="9"/>
  <c r="H265" i="9"/>
  <c r="B265" i="9"/>
  <c r="I265" i="9" l="1"/>
  <c r="A267" i="9"/>
  <c r="F266" i="9"/>
  <c r="E266" i="9"/>
  <c r="H266" i="9"/>
  <c r="G266" i="9"/>
  <c r="D266" i="9"/>
  <c r="C266" i="9"/>
  <c r="B266" i="9"/>
  <c r="I266" i="9" l="1"/>
  <c r="A268" i="9"/>
  <c r="F267" i="9"/>
  <c r="E267" i="9"/>
  <c r="D267" i="9"/>
  <c r="G267" i="9"/>
  <c r="H267" i="9"/>
  <c r="C267" i="9"/>
  <c r="B267" i="9"/>
  <c r="I267" i="9" l="1"/>
  <c r="A269" i="9"/>
  <c r="F268" i="9"/>
  <c r="E268" i="9"/>
  <c r="H268" i="9"/>
  <c r="D268" i="9"/>
  <c r="G268" i="9"/>
  <c r="C268" i="9"/>
  <c r="B268" i="9"/>
  <c r="I268" i="9" l="1"/>
  <c r="A270" i="9"/>
  <c r="F269" i="9"/>
  <c r="E269" i="9"/>
  <c r="H269" i="9"/>
  <c r="G269" i="9"/>
  <c r="D269" i="9"/>
  <c r="C269" i="9"/>
  <c r="B269" i="9"/>
  <c r="I269" i="9" l="1"/>
  <c r="A271" i="9"/>
  <c r="F270" i="9"/>
  <c r="E270" i="9"/>
  <c r="G270" i="9"/>
  <c r="H270" i="9"/>
  <c r="D270" i="9"/>
  <c r="C270" i="9"/>
  <c r="B270" i="9"/>
  <c r="I270" i="9" l="1"/>
  <c r="A272" i="9"/>
  <c r="F271" i="9"/>
  <c r="E271" i="9"/>
  <c r="G271" i="9"/>
  <c r="H271" i="9"/>
  <c r="D271" i="9"/>
  <c r="C271" i="9"/>
  <c r="B271" i="9"/>
  <c r="I271" i="9" l="1"/>
  <c r="A273" i="9"/>
  <c r="F272" i="9"/>
  <c r="E272" i="9"/>
  <c r="C272" i="9"/>
  <c r="H272" i="9"/>
  <c r="G272" i="9"/>
  <c r="D272" i="9"/>
  <c r="B272" i="9"/>
  <c r="I272" i="9" l="1"/>
  <c r="A274" i="9"/>
  <c r="F273" i="9"/>
  <c r="E273" i="9"/>
  <c r="H273" i="9"/>
  <c r="D273" i="9"/>
  <c r="G273" i="9"/>
  <c r="C273" i="9"/>
  <c r="B273" i="9"/>
  <c r="I273" i="9" l="1"/>
  <c r="A275" i="9"/>
  <c r="F274" i="9"/>
  <c r="E274" i="9"/>
  <c r="D274" i="9"/>
  <c r="C274" i="9"/>
  <c r="H274" i="9"/>
  <c r="G274" i="9"/>
  <c r="B274" i="9"/>
  <c r="I274" i="9" l="1"/>
  <c r="A276" i="9"/>
  <c r="A135" i="10" s="1"/>
  <c r="F275" i="9"/>
  <c r="E275" i="9"/>
  <c r="H275" i="9"/>
  <c r="G275" i="9"/>
  <c r="C275" i="9"/>
  <c r="D275" i="9"/>
  <c r="B275" i="9"/>
  <c r="B28" i="15" l="1"/>
  <c r="R24" i="15"/>
  <c r="C135" i="10"/>
  <c r="D135" i="10"/>
  <c r="B135" i="10"/>
  <c r="B138" i="10"/>
  <c r="C137" i="10"/>
  <c r="C138" i="10"/>
  <c r="D137" i="10"/>
  <c r="B24" i="16"/>
  <c r="P16" i="16"/>
  <c r="V16" i="15"/>
  <c r="N16" i="16"/>
  <c r="W16" i="15"/>
  <c r="O16" i="16"/>
  <c r="X16" i="15"/>
  <c r="J17" i="16"/>
  <c r="R17" i="15"/>
  <c r="K17" i="16"/>
  <c r="S17" i="15"/>
  <c r="L17" i="16"/>
  <c r="T17" i="15"/>
  <c r="M17" i="16"/>
  <c r="V12" i="16"/>
  <c r="N17" i="16"/>
  <c r="W12" i="16"/>
  <c r="O17" i="16"/>
  <c r="X12" i="16"/>
  <c r="P17" i="16"/>
  <c r="R13" i="16"/>
  <c r="S13" i="16"/>
  <c r="T13" i="16"/>
  <c r="U13" i="16"/>
  <c r="V13" i="16"/>
  <c r="W13" i="16"/>
  <c r="X13" i="16"/>
  <c r="R14" i="16"/>
  <c r="S14" i="16"/>
  <c r="T14" i="16"/>
  <c r="U14" i="16"/>
  <c r="V14" i="16"/>
  <c r="W14" i="16"/>
  <c r="X14" i="16"/>
  <c r="R15" i="16"/>
  <c r="S15" i="16"/>
  <c r="T15" i="16"/>
  <c r="U15" i="16"/>
  <c r="V15" i="16"/>
  <c r="W15" i="16"/>
  <c r="X15" i="16"/>
  <c r="Z12" i="16"/>
  <c r="R16" i="16"/>
  <c r="AA12" i="16"/>
  <c r="S16" i="16"/>
  <c r="AB12" i="16"/>
  <c r="T16" i="16"/>
  <c r="AC12" i="16"/>
  <c r="U16" i="16"/>
  <c r="AD12" i="16"/>
  <c r="V16" i="16"/>
  <c r="AE12" i="16"/>
  <c r="W16" i="16"/>
  <c r="AF12" i="16"/>
  <c r="X16" i="16"/>
  <c r="Z13" i="16"/>
  <c r="R17" i="16"/>
  <c r="AA13" i="16"/>
  <c r="S17" i="16"/>
  <c r="AB13" i="16"/>
  <c r="T17" i="16"/>
  <c r="AC13" i="16"/>
  <c r="U17" i="16"/>
  <c r="AD13" i="16"/>
  <c r="V17" i="16"/>
  <c r="AE13" i="16"/>
  <c r="W17" i="16"/>
  <c r="AF13" i="16"/>
  <c r="X17" i="16"/>
  <c r="Z14" i="16"/>
  <c r="AA14" i="16"/>
  <c r="AB14" i="16"/>
  <c r="AC14" i="16"/>
  <c r="AD14" i="16"/>
  <c r="AE14" i="16"/>
  <c r="AF14" i="16"/>
  <c r="Z15" i="16"/>
  <c r="AA15" i="16"/>
  <c r="AB15" i="16"/>
  <c r="AC15" i="16"/>
  <c r="AD15" i="16"/>
  <c r="AE15" i="16"/>
  <c r="AF15" i="16"/>
  <c r="Z16" i="16"/>
  <c r="AA16" i="16"/>
  <c r="AB16" i="16"/>
  <c r="AC16" i="16"/>
  <c r="AD16" i="16"/>
  <c r="AE16" i="16"/>
  <c r="AF16" i="16"/>
  <c r="B20" i="16"/>
  <c r="Z17" i="16"/>
  <c r="C20" i="16"/>
  <c r="AA17" i="16"/>
  <c r="D20" i="16"/>
  <c r="AB17" i="16"/>
  <c r="E20" i="16"/>
  <c r="AC17" i="16"/>
  <c r="F20" i="16"/>
  <c r="AD17" i="16"/>
  <c r="G20" i="16"/>
  <c r="AE17" i="16"/>
  <c r="H20" i="16"/>
  <c r="AF17" i="16"/>
  <c r="B21" i="16"/>
  <c r="C21" i="16"/>
  <c r="D21" i="16"/>
  <c r="E21" i="16"/>
  <c r="F21" i="16"/>
  <c r="G21" i="16"/>
  <c r="H21" i="16"/>
  <c r="B22" i="16"/>
  <c r="C22" i="16"/>
  <c r="D22" i="16"/>
  <c r="E22" i="16"/>
  <c r="F22" i="16"/>
  <c r="G22" i="16"/>
  <c r="H22" i="16"/>
  <c r="B23" i="16"/>
  <c r="C23" i="16"/>
  <c r="D23" i="16"/>
  <c r="E23" i="16"/>
  <c r="F23" i="16"/>
  <c r="G23" i="16"/>
  <c r="H23" i="16"/>
  <c r="J20" i="16"/>
  <c r="C24" i="16"/>
  <c r="K20" i="16"/>
  <c r="E20" i="15"/>
  <c r="U17" i="15"/>
  <c r="A139" i="10"/>
  <c r="F20" i="15"/>
  <c r="A143" i="10"/>
  <c r="V17" i="15"/>
  <c r="W17" i="15"/>
  <c r="G20" i="15"/>
  <c r="A147" i="10"/>
  <c r="A151" i="10"/>
  <c r="X17" i="15"/>
  <c r="H20" i="15"/>
  <c r="A155" i="10"/>
  <c r="B21" i="15"/>
  <c r="A159" i="10"/>
  <c r="C21" i="15"/>
  <c r="A163" i="10"/>
  <c r="D21" i="15"/>
  <c r="A167" i="10"/>
  <c r="E21" i="15"/>
  <c r="A171" i="10"/>
  <c r="F21" i="15"/>
  <c r="A175" i="10"/>
  <c r="G21" i="15"/>
  <c r="A179" i="10"/>
  <c r="H21" i="15"/>
  <c r="A183" i="10"/>
  <c r="B22" i="15"/>
  <c r="A187" i="10"/>
  <c r="C22" i="15"/>
  <c r="D22" i="15"/>
  <c r="A191" i="10"/>
  <c r="A195" i="10"/>
  <c r="E22" i="15"/>
  <c r="A199" i="10"/>
  <c r="F22" i="15"/>
  <c r="A203" i="10"/>
  <c r="G22" i="15"/>
  <c r="A207" i="10"/>
  <c r="H22" i="15"/>
  <c r="A211" i="10"/>
  <c r="B23" i="15"/>
  <c r="A215" i="10"/>
  <c r="C23" i="15"/>
  <c r="A219" i="10"/>
  <c r="D23" i="15"/>
  <c r="A223" i="10"/>
  <c r="E23" i="15"/>
  <c r="A227" i="10"/>
  <c r="F23" i="15"/>
  <c r="A231" i="10"/>
  <c r="G23" i="15"/>
  <c r="A235" i="10"/>
  <c r="H23" i="15"/>
  <c r="A239" i="10"/>
  <c r="B24" i="15"/>
  <c r="J20" i="15"/>
  <c r="A243" i="10"/>
  <c r="C24" i="15"/>
  <c r="K20" i="15"/>
  <c r="A247" i="10"/>
  <c r="D24" i="15"/>
  <c r="L20" i="15"/>
  <c r="A251" i="10"/>
  <c r="E24" i="15"/>
  <c r="M20" i="15"/>
  <c r="E131" i="10"/>
  <c r="F24" i="15"/>
  <c r="N20" i="15"/>
  <c r="E135" i="10"/>
  <c r="G24" i="15"/>
  <c r="O20" i="15"/>
  <c r="E139" i="10"/>
  <c r="H24" i="15"/>
  <c r="P20" i="15"/>
  <c r="E143" i="10"/>
  <c r="B25" i="15"/>
  <c r="J21" i="15"/>
  <c r="E147" i="10"/>
  <c r="C25" i="15"/>
  <c r="K21" i="15"/>
  <c r="E151" i="10"/>
  <c r="D25" i="15"/>
  <c r="L21" i="15"/>
  <c r="E155" i="10"/>
  <c r="E25" i="15"/>
  <c r="M21" i="15"/>
  <c r="E159" i="10"/>
  <c r="F25" i="15"/>
  <c r="N21" i="15"/>
  <c r="E163" i="10"/>
  <c r="G25" i="15"/>
  <c r="O21" i="15"/>
  <c r="E167" i="10"/>
  <c r="H25" i="15"/>
  <c r="P21" i="15"/>
  <c r="J22" i="15"/>
  <c r="E171" i="10"/>
  <c r="K22" i="15"/>
  <c r="E175" i="10"/>
  <c r="L22" i="15"/>
  <c r="E179" i="10"/>
  <c r="M22" i="15"/>
  <c r="E183" i="10"/>
  <c r="N22" i="15"/>
  <c r="E187" i="10"/>
  <c r="O22" i="15"/>
  <c r="E191" i="10"/>
  <c r="P22" i="15"/>
  <c r="E195" i="10"/>
  <c r="J23" i="15"/>
  <c r="E199" i="10"/>
  <c r="K23" i="15"/>
  <c r="E203" i="10"/>
  <c r="L23" i="15"/>
  <c r="E207" i="10"/>
  <c r="M23" i="15"/>
  <c r="E211" i="10"/>
  <c r="N23" i="15"/>
  <c r="E215" i="10"/>
  <c r="O23" i="15"/>
  <c r="E219" i="10"/>
  <c r="P23" i="15"/>
  <c r="E223" i="10"/>
  <c r="J24" i="15"/>
  <c r="E227" i="10"/>
  <c r="K24" i="15"/>
  <c r="E231" i="10"/>
  <c r="L24" i="15"/>
  <c r="E235" i="10"/>
  <c r="M24" i="15"/>
  <c r="E239" i="10"/>
  <c r="N24" i="15"/>
  <c r="E243" i="10"/>
  <c r="O24" i="15"/>
  <c r="E247" i="10"/>
  <c r="P24" i="15"/>
  <c r="E251" i="10"/>
  <c r="I131" i="10"/>
  <c r="R20" i="15"/>
  <c r="J25" i="15"/>
  <c r="I135" i="10"/>
  <c r="K25" i="15"/>
  <c r="S20" i="15"/>
  <c r="I139" i="10"/>
  <c r="L25" i="15"/>
  <c r="T20" i="15"/>
  <c r="I143" i="10"/>
  <c r="M25" i="15"/>
  <c r="U20" i="15"/>
  <c r="I147" i="10"/>
  <c r="N25" i="15"/>
  <c r="V20" i="15"/>
  <c r="I151" i="10"/>
  <c r="O25" i="15"/>
  <c r="W20" i="15"/>
  <c r="I155" i="10"/>
  <c r="P25" i="15"/>
  <c r="X20" i="15"/>
  <c r="R21" i="15"/>
  <c r="I159" i="10"/>
  <c r="S21" i="15"/>
  <c r="I163" i="10"/>
  <c r="T21" i="15"/>
  <c r="I167" i="10"/>
  <c r="I171" i="10"/>
  <c r="U21" i="15"/>
  <c r="V21" i="15"/>
  <c r="I175" i="10"/>
  <c r="W21" i="15"/>
  <c r="I179" i="10"/>
  <c r="X21" i="15"/>
  <c r="I183" i="10"/>
  <c r="R22" i="15"/>
  <c r="I187" i="10"/>
  <c r="S22" i="15"/>
  <c r="I191" i="10"/>
  <c r="T22" i="15"/>
  <c r="I195" i="10"/>
  <c r="U22" i="15"/>
  <c r="I199" i="10"/>
  <c r="V22" i="15"/>
  <c r="I203" i="10"/>
  <c r="W22" i="15"/>
  <c r="I207" i="10"/>
  <c r="X22" i="15"/>
  <c r="I211" i="10"/>
  <c r="R23" i="15"/>
  <c r="I215" i="10"/>
  <c r="S23" i="15"/>
  <c r="I219" i="10"/>
  <c r="T23" i="15"/>
  <c r="I223" i="10"/>
  <c r="U23" i="15"/>
  <c r="I227" i="10"/>
  <c r="V23" i="15"/>
  <c r="I231" i="10"/>
  <c r="W23" i="15"/>
  <c r="I235" i="10"/>
  <c r="X23" i="15"/>
  <c r="I239" i="10"/>
  <c r="I243" i="10"/>
  <c r="C28" i="15"/>
  <c r="S24" i="15"/>
  <c r="Y7" i="10"/>
  <c r="Y11" i="10"/>
  <c r="Y15" i="10"/>
  <c r="Y19" i="10"/>
  <c r="Y23" i="10"/>
  <c r="Y27" i="10"/>
  <c r="Y31" i="10"/>
  <c r="Y35" i="10"/>
  <c r="Y39" i="10"/>
  <c r="Y43" i="10"/>
  <c r="Y47" i="10"/>
  <c r="Y51" i="10"/>
  <c r="Y55" i="10"/>
  <c r="Y59" i="10"/>
  <c r="Y63" i="10"/>
  <c r="Y67" i="10"/>
  <c r="Y71" i="10"/>
  <c r="Y75" i="10"/>
  <c r="Y79" i="10"/>
  <c r="Y83" i="10"/>
  <c r="Y87" i="10"/>
  <c r="Y91" i="10"/>
  <c r="Y95" i="10"/>
  <c r="Y99" i="10"/>
  <c r="Y103" i="10"/>
  <c r="Y107" i="10"/>
  <c r="Y111" i="10"/>
  <c r="Y115" i="10"/>
  <c r="Y119" i="10"/>
  <c r="Y123" i="10"/>
  <c r="AC3" i="10"/>
  <c r="AC7" i="10"/>
  <c r="AC11" i="10"/>
  <c r="AC15" i="10"/>
  <c r="AC19" i="10"/>
  <c r="AC23" i="10"/>
  <c r="AC27" i="10"/>
  <c r="AC31" i="10"/>
  <c r="AC35" i="10"/>
  <c r="AC39" i="10"/>
  <c r="AC43" i="10"/>
  <c r="AC47" i="10"/>
  <c r="AC51" i="10"/>
  <c r="AC55" i="10"/>
  <c r="AC59" i="10"/>
  <c r="AC63" i="10"/>
  <c r="AC67" i="10"/>
  <c r="AC71" i="10"/>
  <c r="AC75" i="10"/>
  <c r="AC79" i="10"/>
  <c r="AC83" i="10"/>
  <c r="AC87" i="10"/>
  <c r="AC91" i="10"/>
  <c r="AC95" i="10"/>
  <c r="AC99" i="10"/>
  <c r="AC103" i="10"/>
  <c r="AC107" i="10"/>
  <c r="AC111" i="10"/>
  <c r="AC115" i="10"/>
  <c r="AC119" i="10"/>
  <c r="AC123" i="10"/>
  <c r="AG3" i="10"/>
  <c r="AG7" i="10"/>
  <c r="AG11" i="10"/>
  <c r="AG15" i="10"/>
  <c r="AG19" i="10"/>
  <c r="AG23" i="10"/>
  <c r="AG27" i="10"/>
  <c r="AG31" i="10"/>
  <c r="AG35" i="10"/>
  <c r="AG39" i="10"/>
  <c r="AG43" i="10"/>
  <c r="AG47" i="10"/>
  <c r="AG51" i="10"/>
  <c r="AG55" i="10"/>
  <c r="AG59" i="10"/>
  <c r="AG63" i="10"/>
  <c r="AG67" i="10"/>
  <c r="AG71" i="10"/>
  <c r="AG75" i="10"/>
  <c r="AG79" i="10"/>
  <c r="AG83" i="10"/>
  <c r="AG87" i="10"/>
  <c r="AG91" i="10"/>
  <c r="AG95" i="10"/>
  <c r="AG99" i="10"/>
  <c r="AG103" i="10"/>
  <c r="AG107" i="10"/>
  <c r="AG111" i="10"/>
  <c r="AG115" i="10"/>
  <c r="I275" i="9"/>
  <c r="I247" i="10" s="1"/>
  <c r="A277" i="9"/>
  <c r="E276" i="9"/>
  <c r="F276" i="9"/>
  <c r="G276" i="9"/>
  <c r="H276" i="9"/>
  <c r="D276" i="9"/>
  <c r="C276" i="9"/>
  <c r="B276" i="9"/>
  <c r="D24" i="16" l="1"/>
  <c r="L20" i="16"/>
  <c r="K237" i="10"/>
  <c r="J235" i="10"/>
  <c r="J238" i="10"/>
  <c r="K235" i="10"/>
  <c r="L235" i="10"/>
  <c r="K238" i="10"/>
  <c r="L237" i="10"/>
  <c r="J214" i="10"/>
  <c r="K211" i="10"/>
  <c r="L213" i="10"/>
  <c r="K213" i="10"/>
  <c r="K214" i="10"/>
  <c r="L211" i="10"/>
  <c r="J211" i="10"/>
  <c r="K197" i="10"/>
  <c r="K198" i="10"/>
  <c r="K195" i="10"/>
  <c r="L195" i="10"/>
  <c r="L197" i="10"/>
  <c r="J198" i="10"/>
  <c r="J195" i="10"/>
  <c r="H149" i="10"/>
  <c r="H147" i="10"/>
  <c r="F150" i="10"/>
  <c r="G149" i="10"/>
  <c r="F147" i="10"/>
  <c r="G147" i="10"/>
  <c r="G150" i="10"/>
  <c r="B234" i="10"/>
  <c r="C233" i="10"/>
  <c r="C231" i="10"/>
  <c r="C234" i="10"/>
  <c r="D233" i="10"/>
  <c r="D231" i="10"/>
  <c r="B231" i="10"/>
  <c r="C210" i="10"/>
  <c r="B210" i="10"/>
  <c r="D207" i="10"/>
  <c r="C207" i="10"/>
  <c r="B207" i="10"/>
  <c r="D209" i="10"/>
  <c r="C209" i="10"/>
  <c r="B183" i="10"/>
  <c r="C186" i="10"/>
  <c r="C185" i="10"/>
  <c r="D183" i="10"/>
  <c r="B186" i="10"/>
  <c r="C183" i="10"/>
  <c r="D185" i="10"/>
  <c r="B175" i="10"/>
  <c r="C178" i="10"/>
  <c r="C177" i="10"/>
  <c r="D175" i="10"/>
  <c r="B178" i="10"/>
  <c r="C175" i="10"/>
  <c r="D177" i="10"/>
  <c r="B170" i="10"/>
  <c r="B167" i="10"/>
  <c r="C169" i="10"/>
  <c r="C170" i="10"/>
  <c r="C167" i="10"/>
  <c r="D167" i="10"/>
  <c r="D169" i="10"/>
  <c r="C142" i="10"/>
  <c r="C141" i="10"/>
  <c r="D139" i="10"/>
  <c r="B142" i="10"/>
  <c r="B139" i="10"/>
  <c r="C139" i="10"/>
  <c r="D141" i="10"/>
  <c r="J246" i="10"/>
  <c r="K243" i="10"/>
  <c r="L243" i="10"/>
  <c r="K246" i="10"/>
  <c r="L245" i="10"/>
  <c r="K245" i="10"/>
  <c r="J243" i="10"/>
  <c r="L173" i="10"/>
  <c r="K173" i="10"/>
  <c r="J171" i="10"/>
  <c r="K171" i="10"/>
  <c r="L171" i="10"/>
  <c r="K174" i="10"/>
  <c r="J174" i="10"/>
  <c r="K151" i="10"/>
  <c r="K154" i="10"/>
  <c r="L151" i="10"/>
  <c r="J151" i="10"/>
  <c r="K153" i="10"/>
  <c r="L153" i="10"/>
  <c r="J154" i="10"/>
  <c r="K137" i="10"/>
  <c r="K138" i="10"/>
  <c r="K135" i="10"/>
  <c r="L137" i="10"/>
  <c r="J138" i="10"/>
  <c r="J135" i="10"/>
  <c r="L135" i="10"/>
  <c r="F254" i="10"/>
  <c r="G254" i="10"/>
  <c r="G251" i="10"/>
  <c r="G253" i="10"/>
  <c r="H253" i="10"/>
  <c r="H251" i="10"/>
  <c r="F251" i="10"/>
  <c r="H245" i="10"/>
  <c r="H243" i="10"/>
  <c r="F243" i="10"/>
  <c r="F246" i="10"/>
  <c r="G246" i="10"/>
  <c r="G243" i="10"/>
  <c r="G245" i="10"/>
  <c r="H237" i="10"/>
  <c r="H235" i="10"/>
  <c r="F235" i="10"/>
  <c r="F238" i="10"/>
  <c r="G238" i="10"/>
  <c r="G235" i="10"/>
  <c r="G237" i="10"/>
  <c r="H229" i="10"/>
  <c r="H227" i="10"/>
  <c r="F227" i="10"/>
  <c r="F230" i="10"/>
  <c r="G230" i="10"/>
  <c r="G227" i="10"/>
  <c r="G229" i="10"/>
  <c r="H221" i="10"/>
  <c r="H219" i="10"/>
  <c r="F219" i="10"/>
  <c r="F222" i="10"/>
  <c r="G222" i="10"/>
  <c r="G219" i="10"/>
  <c r="G221" i="10"/>
  <c r="H213" i="10"/>
  <c r="H211" i="10"/>
  <c r="F211" i="10"/>
  <c r="F214" i="10"/>
  <c r="G214" i="10"/>
  <c r="G211" i="10"/>
  <c r="G213" i="10"/>
  <c r="H203" i="10"/>
  <c r="G205" i="10"/>
  <c r="G206" i="10"/>
  <c r="F206" i="10"/>
  <c r="F203" i="10"/>
  <c r="G203" i="10"/>
  <c r="H205" i="10"/>
  <c r="H195" i="10"/>
  <c r="G197" i="10"/>
  <c r="G198" i="10"/>
  <c r="F198" i="10"/>
  <c r="F195" i="10"/>
  <c r="G195" i="10"/>
  <c r="H197" i="10"/>
  <c r="H187" i="10"/>
  <c r="H189" i="10"/>
  <c r="G189" i="10"/>
  <c r="F190" i="10"/>
  <c r="G190" i="10"/>
  <c r="G187" i="10"/>
  <c r="F187" i="10"/>
  <c r="H179" i="10"/>
  <c r="G181" i="10"/>
  <c r="G182" i="10"/>
  <c r="F182" i="10"/>
  <c r="F179" i="10"/>
  <c r="G179" i="10"/>
  <c r="H181" i="10"/>
  <c r="H171" i="10"/>
  <c r="G173" i="10"/>
  <c r="G174" i="10"/>
  <c r="F174" i="10"/>
  <c r="F171" i="10"/>
  <c r="G171" i="10"/>
  <c r="H173" i="10"/>
  <c r="G170" i="10"/>
  <c r="F170" i="10"/>
  <c r="G169" i="10"/>
  <c r="G167" i="10"/>
  <c r="H167" i="10"/>
  <c r="H169" i="10"/>
  <c r="F167" i="10"/>
  <c r="G154" i="10"/>
  <c r="F154" i="10"/>
  <c r="G153" i="10"/>
  <c r="G151" i="10"/>
  <c r="H151" i="10"/>
  <c r="H153" i="10"/>
  <c r="F151" i="10"/>
  <c r="H135" i="10"/>
  <c r="H137" i="10"/>
  <c r="F138" i="10"/>
  <c r="G138" i="10"/>
  <c r="F135" i="10"/>
  <c r="G135" i="10"/>
  <c r="G137" i="10"/>
  <c r="B243" i="10"/>
  <c r="C246" i="10"/>
  <c r="C245" i="10"/>
  <c r="D243" i="10"/>
  <c r="B246" i="10"/>
  <c r="C243" i="10"/>
  <c r="D245" i="10"/>
  <c r="C151" i="10"/>
  <c r="C154" i="10"/>
  <c r="D153" i="10"/>
  <c r="D151" i="10"/>
  <c r="B151" i="10"/>
  <c r="B154" i="10"/>
  <c r="C153" i="10"/>
  <c r="K229" i="10"/>
  <c r="J227" i="10"/>
  <c r="J230" i="10"/>
  <c r="K227" i="10"/>
  <c r="L227" i="10"/>
  <c r="K230" i="10"/>
  <c r="L229" i="10"/>
  <c r="K205" i="10"/>
  <c r="K203" i="10"/>
  <c r="J203" i="10"/>
  <c r="L203" i="10"/>
  <c r="L205" i="10"/>
  <c r="K206" i="10"/>
  <c r="J206" i="10"/>
  <c r="K182" i="10"/>
  <c r="J179" i="10"/>
  <c r="L179" i="10"/>
  <c r="J182" i="10"/>
  <c r="K179" i="10"/>
  <c r="K181" i="10"/>
  <c r="L181" i="10"/>
  <c r="L165" i="10"/>
  <c r="K165" i="10"/>
  <c r="J163" i="10"/>
  <c r="K163" i="10"/>
  <c r="L163" i="10"/>
  <c r="K166" i="10"/>
  <c r="J166" i="10"/>
  <c r="K149" i="10"/>
  <c r="L147" i="10"/>
  <c r="K150" i="10"/>
  <c r="K147" i="10"/>
  <c r="J147" i="10"/>
  <c r="L149" i="10"/>
  <c r="J150" i="10"/>
  <c r="K131" i="10"/>
  <c r="K134" i="10"/>
  <c r="K133" i="10"/>
  <c r="L133" i="10"/>
  <c r="J134" i="10"/>
  <c r="J131" i="10"/>
  <c r="L131" i="10"/>
  <c r="C239" i="10"/>
  <c r="C242" i="10"/>
  <c r="D241" i="10"/>
  <c r="B242" i="10"/>
  <c r="C241" i="10"/>
  <c r="D239" i="10"/>
  <c r="B239" i="10"/>
  <c r="B215" i="10"/>
  <c r="C218" i="10"/>
  <c r="C217" i="10"/>
  <c r="D215" i="10"/>
  <c r="B218" i="10"/>
  <c r="C215" i="10"/>
  <c r="D217" i="10"/>
  <c r="B202" i="10"/>
  <c r="C202" i="10"/>
  <c r="C199" i="10"/>
  <c r="D199" i="10"/>
  <c r="D201" i="10"/>
  <c r="B199" i="10"/>
  <c r="C201" i="10"/>
  <c r="D159" i="10"/>
  <c r="D161" i="10"/>
  <c r="B159" i="10"/>
  <c r="C161" i="10"/>
  <c r="B162" i="10"/>
  <c r="C162" i="10"/>
  <c r="C159" i="10"/>
  <c r="K239" i="10"/>
  <c r="L239" i="10"/>
  <c r="K242" i="10"/>
  <c r="L241" i="10"/>
  <c r="K241" i="10"/>
  <c r="J239" i="10"/>
  <c r="J242" i="10"/>
  <c r="K233" i="10"/>
  <c r="J231" i="10"/>
  <c r="J234" i="10"/>
  <c r="K231" i="10"/>
  <c r="L231" i="10"/>
  <c r="K234" i="10"/>
  <c r="L233" i="10"/>
  <c r="K225" i="10"/>
  <c r="L223" i="10"/>
  <c r="K226" i="10"/>
  <c r="J226" i="10"/>
  <c r="K223" i="10"/>
  <c r="L225" i="10"/>
  <c r="J223" i="10"/>
  <c r="K218" i="10"/>
  <c r="J218" i="10"/>
  <c r="L217" i="10"/>
  <c r="K215" i="10"/>
  <c r="L215" i="10"/>
  <c r="K217" i="10"/>
  <c r="J215" i="10"/>
  <c r="K209" i="10"/>
  <c r="K207" i="10"/>
  <c r="J207" i="10"/>
  <c r="L207" i="10"/>
  <c r="L209" i="10"/>
  <c r="K210" i="10"/>
  <c r="J210" i="10"/>
  <c r="K201" i="10"/>
  <c r="J202" i="10"/>
  <c r="K199" i="10"/>
  <c r="K202" i="10"/>
  <c r="L201" i="10"/>
  <c r="L199" i="10"/>
  <c r="J199" i="10"/>
  <c r="K193" i="10"/>
  <c r="K194" i="10"/>
  <c r="K191" i="10"/>
  <c r="L191" i="10"/>
  <c r="L193" i="10"/>
  <c r="J194" i="10"/>
  <c r="J191" i="10"/>
  <c r="L183" i="10"/>
  <c r="J183" i="10"/>
  <c r="K183" i="10"/>
  <c r="J186" i="10"/>
  <c r="L185" i="10"/>
  <c r="K185" i="10"/>
  <c r="K186" i="10"/>
  <c r="L177" i="10"/>
  <c r="J178" i="10"/>
  <c r="J175" i="10"/>
  <c r="K175" i="10"/>
  <c r="L175" i="10"/>
  <c r="K178" i="10"/>
  <c r="K177" i="10"/>
  <c r="K167" i="10"/>
  <c r="L167" i="10"/>
  <c r="K170" i="10"/>
  <c r="J170" i="10"/>
  <c r="L169" i="10"/>
  <c r="K169" i="10"/>
  <c r="J167" i="10"/>
  <c r="L161" i="10"/>
  <c r="K161" i="10"/>
  <c r="J159" i="10"/>
  <c r="K159" i="10"/>
  <c r="L159" i="10"/>
  <c r="K162" i="10"/>
  <c r="J162" i="10"/>
  <c r="J155" i="10"/>
  <c r="K155" i="10"/>
  <c r="L155" i="10"/>
  <c r="L157" i="10"/>
  <c r="K158" i="10"/>
  <c r="J158" i="10"/>
  <c r="K157" i="10"/>
  <c r="K141" i="10"/>
  <c r="J139" i="10"/>
  <c r="L139" i="10"/>
  <c r="K142" i="10"/>
  <c r="K139" i="10"/>
  <c r="L141" i="10"/>
  <c r="J142" i="10"/>
  <c r="G158" i="10"/>
  <c r="F158" i="10"/>
  <c r="F155" i="10"/>
  <c r="G155" i="10"/>
  <c r="H157" i="10"/>
  <c r="H155" i="10"/>
  <c r="G157" i="10"/>
  <c r="G142" i="10"/>
  <c r="H139" i="10"/>
  <c r="G141" i="10"/>
  <c r="F142" i="10"/>
  <c r="F139" i="10"/>
  <c r="G139" i="10"/>
  <c r="H141" i="10"/>
  <c r="B250" i="10"/>
  <c r="C250" i="10"/>
  <c r="C247" i="10"/>
  <c r="D247" i="10"/>
  <c r="D249" i="10"/>
  <c r="B247" i="10"/>
  <c r="C249" i="10"/>
  <c r="D237" i="10"/>
  <c r="C238" i="10"/>
  <c r="C237" i="10"/>
  <c r="D235" i="10"/>
  <c r="B238" i="10"/>
  <c r="C235" i="10"/>
  <c r="B235" i="10"/>
  <c r="C230" i="10"/>
  <c r="B230" i="10"/>
  <c r="D227" i="10"/>
  <c r="D229" i="10"/>
  <c r="C227" i="10"/>
  <c r="B227" i="10"/>
  <c r="C229" i="10"/>
  <c r="B219" i="10"/>
  <c r="B222" i="10"/>
  <c r="C221" i="10"/>
  <c r="D219" i="10"/>
  <c r="C219" i="10"/>
  <c r="C222" i="10"/>
  <c r="D221" i="10"/>
  <c r="B211" i="10"/>
  <c r="D213" i="10"/>
  <c r="D211" i="10"/>
  <c r="B214" i="10"/>
  <c r="C213" i="10"/>
  <c r="C211" i="10"/>
  <c r="C214" i="10"/>
  <c r="B203" i="10"/>
  <c r="B206" i="10"/>
  <c r="C205" i="10"/>
  <c r="C203" i="10"/>
  <c r="C206" i="10"/>
  <c r="D205" i="10"/>
  <c r="D203" i="10"/>
  <c r="B195" i="10"/>
  <c r="D197" i="10"/>
  <c r="D195" i="10"/>
  <c r="B198" i="10"/>
  <c r="C197" i="10"/>
  <c r="C195" i="10"/>
  <c r="C198" i="10"/>
  <c r="B187" i="10"/>
  <c r="C190" i="10"/>
  <c r="C189" i="10"/>
  <c r="D187" i="10"/>
  <c r="B190" i="10"/>
  <c r="C187" i="10"/>
  <c r="D189" i="10"/>
  <c r="C181" i="10"/>
  <c r="C182" i="10"/>
  <c r="B182" i="10"/>
  <c r="D179" i="10"/>
  <c r="C179" i="10"/>
  <c r="B179" i="10"/>
  <c r="D181" i="10"/>
  <c r="B174" i="10"/>
  <c r="C174" i="10"/>
  <c r="C171" i="10"/>
  <c r="D171" i="10"/>
  <c r="D173" i="10"/>
  <c r="B171" i="10"/>
  <c r="C173" i="10"/>
  <c r="C163" i="10"/>
  <c r="C166" i="10"/>
  <c r="D165" i="10"/>
  <c r="D163" i="10"/>
  <c r="B163" i="10"/>
  <c r="B166" i="10"/>
  <c r="C165" i="10"/>
  <c r="B158" i="10"/>
  <c r="C157" i="10"/>
  <c r="C155" i="10"/>
  <c r="C158" i="10"/>
  <c r="D157" i="10"/>
  <c r="D155" i="10"/>
  <c r="B155" i="10"/>
  <c r="C147" i="10"/>
  <c r="D149" i="10"/>
  <c r="B147" i="10"/>
  <c r="D147" i="10"/>
  <c r="C150" i="10"/>
  <c r="C149" i="10"/>
  <c r="B150" i="10"/>
  <c r="C146" i="10"/>
  <c r="C145" i="10"/>
  <c r="D145" i="10"/>
  <c r="D143" i="10"/>
  <c r="B146" i="10"/>
  <c r="C143" i="10"/>
  <c r="B143" i="10"/>
  <c r="J219" i="10"/>
  <c r="K222" i="10"/>
  <c r="J222" i="10"/>
  <c r="K221" i="10"/>
  <c r="L219" i="10"/>
  <c r="K219" i="10"/>
  <c r="L221" i="10"/>
  <c r="K189" i="10"/>
  <c r="K190" i="10"/>
  <c r="J190" i="10"/>
  <c r="J187" i="10"/>
  <c r="K187" i="10"/>
  <c r="L187" i="10"/>
  <c r="L189" i="10"/>
  <c r="G165" i="10"/>
  <c r="F166" i="10"/>
  <c r="G166" i="10"/>
  <c r="G163" i="10"/>
  <c r="F163" i="10"/>
  <c r="H163" i="10"/>
  <c r="H165" i="10"/>
  <c r="H133" i="10"/>
  <c r="H131" i="10"/>
  <c r="G133" i="10"/>
  <c r="F134" i="10"/>
  <c r="G134" i="10"/>
  <c r="G131" i="10"/>
  <c r="F131" i="10"/>
  <c r="C226" i="10"/>
  <c r="C223" i="10"/>
  <c r="B226" i="10"/>
  <c r="D223" i="10"/>
  <c r="D225" i="10"/>
  <c r="B223" i="10"/>
  <c r="C225" i="10"/>
  <c r="K143" i="10"/>
  <c r="L143" i="10"/>
  <c r="K146" i="10"/>
  <c r="K145" i="10"/>
  <c r="L145" i="10"/>
  <c r="J146" i="10"/>
  <c r="J143" i="10"/>
  <c r="H249" i="10"/>
  <c r="H247" i="10"/>
  <c r="F247" i="10"/>
  <c r="F250" i="10"/>
  <c r="G250" i="10"/>
  <c r="G247" i="10"/>
  <c r="G249" i="10"/>
  <c r="H241" i="10"/>
  <c r="H239" i="10"/>
  <c r="F239" i="10"/>
  <c r="F242" i="10"/>
  <c r="G242" i="10"/>
  <c r="G239" i="10"/>
  <c r="G241" i="10"/>
  <c r="H233" i="10"/>
  <c r="H231" i="10"/>
  <c r="F231" i="10"/>
  <c r="F234" i="10"/>
  <c r="G234" i="10"/>
  <c r="G231" i="10"/>
  <c r="G233" i="10"/>
  <c r="H225" i="10"/>
  <c r="H223" i="10"/>
  <c r="F223" i="10"/>
  <c r="F226" i="10"/>
  <c r="G226" i="10"/>
  <c r="G223" i="10"/>
  <c r="G225" i="10"/>
  <c r="H217" i="10"/>
  <c r="H215" i="10"/>
  <c r="F215" i="10"/>
  <c r="F218" i="10"/>
  <c r="G218" i="10"/>
  <c r="G215" i="10"/>
  <c r="G217" i="10"/>
  <c r="H209" i="10"/>
  <c r="F207" i="10"/>
  <c r="G210" i="10"/>
  <c r="F210" i="10"/>
  <c r="G209" i="10"/>
  <c r="G207" i="10"/>
  <c r="H207" i="10"/>
  <c r="H201" i="10"/>
  <c r="G202" i="10"/>
  <c r="F199" i="10"/>
  <c r="F202" i="10"/>
  <c r="G201" i="10"/>
  <c r="G199" i="10"/>
  <c r="H199" i="10"/>
  <c r="H193" i="10"/>
  <c r="F191" i="10"/>
  <c r="G194" i="10"/>
  <c r="F194" i="10"/>
  <c r="G193" i="10"/>
  <c r="G191" i="10"/>
  <c r="H191" i="10"/>
  <c r="H185" i="10"/>
  <c r="G186" i="10"/>
  <c r="F183" i="10"/>
  <c r="F186" i="10"/>
  <c r="G185" i="10"/>
  <c r="G183" i="10"/>
  <c r="H183" i="10"/>
  <c r="H177" i="10"/>
  <c r="F175" i="10"/>
  <c r="G178" i="10"/>
  <c r="F178" i="10"/>
  <c r="G177" i="10"/>
  <c r="G175" i="10"/>
  <c r="H175" i="10"/>
  <c r="F159" i="10"/>
  <c r="F162" i="10"/>
  <c r="G161" i="10"/>
  <c r="G159" i="10"/>
  <c r="H159" i="10"/>
  <c r="H161" i="10"/>
  <c r="G162" i="10"/>
  <c r="F143" i="10"/>
  <c r="G146" i="10"/>
  <c r="F146" i="10"/>
  <c r="G145" i="10"/>
  <c r="H145" i="10"/>
  <c r="G143" i="10"/>
  <c r="H143" i="10"/>
  <c r="D253" i="10"/>
  <c r="B254" i="10"/>
  <c r="B251" i="10"/>
  <c r="C254" i="10"/>
  <c r="C253" i="10"/>
  <c r="D251" i="10"/>
  <c r="C251" i="10"/>
  <c r="C194" i="10"/>
  <c r="D193" i="10"/>
  <c r="C191" i="10"/>
  <c r="D191" i="10"/>
  <c r="B191" i="10"/>
  <c r="B194" i="10"/>
  <c r="C193" i="10"/>
  <c r="K247" i="10"/>
  <c r="K250" i="10"/>
  <c r="K249" i="10"/>
  <c r="J250" i="10"/>
  <c r="L247" i="10"/>
  <c r="L249" i="10"/>
  <c r="J247" i="10"/>
  <c r="T24" i="15"/>
  <c r="D28" i="15"/>
  <c r="AH94" i="10"/>
  <c r="AI94" i="10"/>
  <c r="AI93" i="10"/>
  <c r="AJ93" i="10"/>
  <c r="AJ91" i="10"/>
  <c r="AH91" i="10"/>
  <c r="AI91" i="10"/>
  <c r="AI61" i="10"/>
  <c r="AI62" i="10"/>
  <c r="AI59" i="10"/>
  <c r="AJ61" i="10"/>
  <c r="AH62" i="10"/>
  <c r="AH59" i="10"/>
  <c r="AJ59" i="10"/>
  <c r="AI29" i="10"/>
  <c r="AJ29" i="10"/>
  <c r="AH30" i="10"/>
  <c r="AJ27" i="10"/>
  <c r="AI30" i="10"/>
  <c r="AI27" i="10"/>
  <c r="AH27" i="10"/>
  <c r="AD119" i="10"/>
  <c r="AE122" i="10"/>
  <c r="AE121" i="10"/>
  <c r="AF121" i="10"/>
  <c r="AD122" i="10"/>
  <c r="AF119" i="10"/>
  <c r="AE119" i="10"/>
  <c r="AF87" i="10"/>
  <c r="AD87" i="10"/>
  <c r="AE89" i="10"/>
  <c r="AE90" i="10"/>
  <c r="AF89" i="10"/>
  <c r="AD90" i="10"/>
  <c r="AE87" i="10"/>
  <c r="AF57" i="10"/>
  <c r="AD55" i="10"/>
  <c r="AE55" i="10"/>
  <c r="AE58" i="10"/>
  <c r="AE57" i="10"/>
  <c r="AF55" i="10"/>
  <c r="AD58" i="10"/>
  <c r="AE26" i="10"/>
  <c r="AD26" i="10"/>
  <c r="AF23" i="10"/>
  <c r="AE25" i="10"/>
  <c r="AF25" i="10"/>
  <c r="AE23" i="10"/>
  <c r="AD23" i="10"/>
  <c r="AA118" i="10"/>
  <c r="AB115" i="10"/>
  <c r="AA115" i="10"/>
  <c r="Z118" i="10"/>
  <c r="AB117" i="10"/>
  <c r="AA117" i="10"/>
  <c r="Z115" i="10"/>
  <c r="Z86" i="10"/>
  <c r="AA86" i="10"/>
  <c r="AA85" i="10"/>
  <c r="AB85" i="10"/>
  <c r="AA83" i="10"/>
  <c r="Z83" i="10"/>
  <c r="AB83" i="10"/>
  <c r="AA38" i="10"/>
  <c r="AB37" i="10"/>
  <c r="AB35" i="10"/>
  <c r="Z35" i="10"/>
  <c r="AA35" i="10"/>
  <c r="Z38" i="10"/>
  <c r="AA37" i="10"/>
  <c r="AH106" i="10"/>
  <c r="AJ103" i="10"/>
  <c r="AJ105" i="10"/>
  <c r="AI106" i="10"/>
  <c r="AI105" i="10"/>
  <c r="AH103" i="10"/>
  <c r="AI103" i="10"/>
  <c r="AH74" i="10"/>
  <c r="AI74" i="10"/>
  <c r="AI73" i="10"/>
  <c r="AJ73" i="10"/>
  <c r="AI71" i="10"/>
  <c r="AH71" i="10"/>
  <c r="AJ71" i="10"/>
  <c r="AJ41" i="10"/>
  <c r="AJ39" i="10"/>
  <c r="AI42" i="10"/>
  <c r="AI39" i="10"/>
  <c r="AH39" i="10"/>
  <c r="AI41" i="10"/>
  <c r="AH42" i="10"/>
  <c r="AE117" i="10"/>
  <c r="AE118" i="10"/>
  <c r="AD118" i="10"/>
  <c r="AF117" i="10"/>
  <c r="AD115" i="10"/>
  <c r="AF115" i="10"/>
  <c r="AE115" i="10"/>
  <c r="AD102" i="10"/>
  <c r="AE102" i="10"/>
  <c r="AE101" i="10"/>
  <c r="AF101" i="10"/>
  <c r="AD99" i="10"/>
  <c r="AF99" i="10"/>
  <c r="AE99" i="10"/>
  <c r="AF69" i="10"/>
  <c r="AD67" i="10"/>
  <c r="AE67" i="10"/>
  <c r="AE69" i="10"/>
  <c r="AE70" i="10"/>
  <c r="AD70" i="10"/>
  <c r="AF67" i="10"/>
  <c r="AD38" i="10"/>
  <c r="AF37" i="10"/>
  <c r="AF35" i="10"/>
  <c r="AD35" i="10"/>
  <c r="AE38" i="10"/>
  <c r="AE37" i="10"/>
  <c r="AE35" i="10"/>
  <c r="AD6" i="10"/>
  <c r="AE6" i="10"/>
  <c r="AE3" i="10"/>
  <c r="AF5" i="10"/>
  <c r="AE5" i="10"/>
  <c r="AF3" i="10"/>
  <c r="AD3" i="10"/>
  <c r="Z98" i="10"/>
  <c r="Z95" i="10"/>
  <c r="AB95" i="10"/>
  <c r="AA98" i="10"/>
  <c r="AA97" i="10"/>
  <c r="AB97" i="10"/>
  <c r="AA95" i="10"/>
  <c r="AA63" i="10"/>
  <c r="AA66" i="10"/>
  <c r="AA65" i="10"/>
  <c r="AB65" i="10"/>
  <c r="AB63" i="10"/>
  <c r="Z63" i="10"/>
  <c r="Z66" i="10"/>
  <c r="AA34" i="10"/>
  <c r="AB31" i="10"/>
  <c r="AB33" i="10"/>
  <c r="AA31" i="10"/>
  <c r="AA33" i="10"/>
  <c r="Z34" i="10"/>
  <c r="Z31" i="10"/>
  <c r="AG119" i="10"/>
  <c r="AH102" i="10"/>
  <c r="AJ99" i="10"/>
  <c r="AJ101" i="10"/>
  <c r="AI102" i="10"/>
  <c r="AI99" i="10"/>
  <c r="AH99" i="10"/>
  <c r="AI101" i="10"/>
  <c r="AH86" i="10"/>
  <c r="AI86" i="10"/>
  <c r="AI85" i="10"/>
  <c r="AJ85" i="10"/>
  <c r="AI83" i="10"/>
  <c r="AH83" i="10"/>
  <c r="AJ83" i="10"/>
  <c r="AH70" i="10"/>
  <c r="AI70" i="10"/>
  <c r="AI69" i="10"/>
  <c r="AJ69" i="10"/>
  <c r="AI67" i="10"/>
  <c r="AH67" i="10"/>
  <c r="AJ67" i="10"/>
  <c r="AI53" i="10"/>
  <c r="AI54" i="10"/>
  <c r="AH54" i="10"/>
  <c r="AJ53" i="10"/>
  <c r="AJ51" i="10"/>
  <c r="AH51" i="10"/>
  <c r="AI51" i="10"/>
  <c r="AJ37" i="10"/>
  <c r="AJ35" i="10"/>
  <c r="AI38" i="10"/>
  <c r="AI35" i="10"/>
  <c r="AH35" i="10"/>
  <c r="AI37" i="10"/>
  <c r="AH38" i="10"/>
  <c r="AI21" i="10"/>
  <c r="AI19" i="10"/>
  <c r="AI22" i="10"/>
  <c r="AH22" i="10"/>
  <c r="AH19" i="10"/>
  <c r="AJ21" i="10"/>
  <c r="AJ19" i="10"/>
  <c r="AI5" i="10"/>
  <c r="AJ5" i="10"/>
  <c r="AH3" i="10"/>
  <c r="AJ3" i="10"/>
  <c r="AI3" i="10"/>
  <c r="AH6" i="10"/>
  <c r="AI6" i="10"/>
  <c r="AD114" i="10"/>
  <c r="AE114" i="10"/>
  <c r="AE111" i="10"/>
  <c r="AF113" i="10"/>
  <c r="AE113" i="10"/>
  <c r="AF111" i="10"/>
  <c r="AD111" i="10"/>
  <c r="AD98" i="10"/>
  <c r="AD95" i="10"/>
  <c r="AE95" i="10"/>
  <c r="AE98" i="10"/>
  <c r="AF97" i="10"/>
  <c r="AF95" i="10"/>
  <c r="AE97" i="10"/>
  <c r="AF79" i="10"/>
  <c r="AD79" i="10"/>
  <c r="AF81" i="10"/>
  <c r="AE81" i="10"/>
  <c r="AE79" i="10"/>
  <c r="AE82" i="10"/>
  <c r="AD82" i="10"/>
  <c r="AD66" i="10"/>
  <c r="AD63" i="10"/>
  <c r="AE63" i="10"/>
  <c r="AE66" i="10"/>
  <c r="AE65" i="10"/>
  <c r="AF63" i="10"/>
  <c r="AF65" i="10"/>
  <c r="AD50" i="10"/>
  <c r="AD47" i="10"/>
  <c r="AF49" i="10"/>
  <c r="AE50" i="10"/>
  <c r="AE47" i="10"/>
  <c r="AF47" i="10"/>
  <c r="AE49" i="10"/>
  <c r="AD34" i="10"/>
  <c r="AF33" i="10"/>
  <c r="AF31" i="10"/>
  <c r="AD31" i="10"/>
  <c r="AE34" i="10"/>
  <c r="AE33" i="10"/>
  <c r="AE31" i="10"/>
  <c r="AE18" i="10"/>
  <c r="AD18" i="10"/>
  <c r="AF15" i="10"/>
  <c r="AE17" i="10"/>
  <c r="AF17" i="10"/>
  <c r="AE15" i="10"/>
  <c r="AD15" i="10"/>
  <c r="AA126" i="10"/>
  <c r="AB123" i="10"/>
  <c r="AA123" i="10"/>
  <c r="Z126" i="10"/>
  <c r="AB125" i="10"/>
  <c r="AA125" i="10"/>
  <c r="Z123" i="10"/>
  <c r="AA109" i="10"/>
  <c r="AB107" i="10"/>
  <c r="AA107" i="10"/>
  <c r="Z110" i="10"/>
  <c r="Z107" i="10"/>
  <c r="AB109" i="10"/>
  <c r="AA110" i="10"/>
  <c r="Z94" i="10"/>
  <c r="AB93" i="10"/>
  <c r="Z91" i="10"/>
  <c r="AB91" i="10"/>
  <c r="AA94" i="10"/>
  <c r="AA93" i="10"/>
  <c r="AA91" i="10"/>
  <c r="Z78" i="10"/>
  <c r="Z75" i="10"/>
  <c r="AB75" i="10"/>
  <c r="AA78" i="10"/>
  <c r="AA77" i="10"/>
  <c r="AB77" i="10"/>
  <c r="AA75" i="10"/>
  <c r="AA59" i="10"/>
  <c r="AA62" i="10"/>
  <c r="Z62" i="10"/>
  <c r="AB61" i="10"/>
  <c r="AA61" i="10"/>
  <c r="Z59" i="10"/>
  <c r="AB59" i="10"/>
  <c r="AA43" i="10"/>
  <c r="AA46" i="10"/>
  <c r="Z46" i="10"/>
  <c r="AB45" i="10"/>
  <c r="Z43" i="10"/>
  <c r="AB43" i="10"/>
  <c r="AA45" i="10"/>
  <c r="Z30" i="10"/>
  <c r="AB27" i="10"/>
  <c r="AB29" i="10"/>
  <c r="AA30" i="10"/>
  <c r="AA27" i="10"/>
  <c r="AA29" i="10"/>
  <c r="Z27" i="10"/>
  <c r="AB11" i="10"/>
  <c r="Z11" i="10"/>
  <c r="AA11" i="10"/>
  <c r="AA14" i="10"/>
  <c r="AA13" i="10"/>
  <c r="Z14" i="10"/>
  <c r="AB13" i="10"/>
  <c r="AH110" i="10"/>
  <c r="AJ107" i="10"/>
  <c r="AJ109" i="10"/>
  <c r="AI110" i="10"/>
  <c r="AI107" i="10"/>
  <c r="AH107" i="10"/>
  <c r="AI109" i="10"/>
  <c r="AH78" i="10"/>
  <c r="AI75" i="10"/>
  <c r="AH75" i="10"/>
  <c r="AJ75" i="10"/>
  <c r="AI78" i="10"/>
  <c r="AI77" i="10"/>
  <c r="AJ77" i="10"/>
  <c r="AJ43" i="10"/>
  <c r="AI46" i="10"/>
  <c r="AI43" i="10"/>
  <c r="AJ45" i="10"/>
  <c r="AH46" i="10"/>
  <c r="AI45" i="10"/>
  <c r="AH43" i="10"/>
  <c r="AI14" i="10"/>
  <c r="AH14" i="10"/>
  <c r="AH11" i="10"/>
  <c r="AJ11" i="10"/>
  <c r="AJ13" i="10"/>
  <c r="AI11" i="10"/>
  <c r="AI13" i="10"/>
  <c r="AD106" i="10"/>
  <c r="AE106" i="10"/>
  <c r="AE103" i="10"/>
  <c r="AF105" i="10"/>
  <c r="AE105" i="10"/>
  <c r="AF103" i="10"/>
  <c r="AD103" i="10"/>
  <c r="AF71" i="10"/>
  <c r="AD71" i="10"/>
  <c r="AD74" i="10"/>
  <c r="AE73" i="10"/>
  <c r="AF73" i="10"/>
  <c r="AE74" i="10"/>
  <c r="AE71" i="10"/>
  <c r="AD42" i="10"/>
  <c r="AE42" i="10"/>
  <c r="AE41" i="10"/>
  <c r="AF41" i="10"/>
  <c r="AE39" i="10"/>
  <c r="AF39" i="10"/>
  <c r="AD39" i="10"/>
  <c r="AF9" i="10"/>
  <c r="AD10" i="10"/>
  <c r="AF7" i="10"/>
  <c r="AE9" i="10"/>
  <c r="AE7" i="10"/>
  <c r="AE10" i="10"/>
  <c r="AD7" i="10"/>
  <c r="AA101" i="10"/>
  <c r="AB99" i="10"/>
  <c r="AA99" i="10"/>
  <c r="Z102" i="10"/>
  <c r="Z99" i="10"/>
  <c r="AB101" i="10"/>
  <c r="AA102" i="10"/>
  <c r="Z70" i="10"/>
  <c r="AA70" i="10"/>
  <c r="AA69" i="10"/>
  <c r="AB69" i="10"/>
  <c r="AA67" i="10"/>
  <c r="Z67" i="10"/>
  <c r="AB67" i="10"/>
  <c r="AA51" i="10"/>
  <c r="AA54" i="10"/>
  <c r="AA53" i="10"/>
  <c r="AB53" i="10"/>
  <c r="Z54" i="10"/>
  <c r="Z51" i="10"/>
  <c r="AB51" i="10"/>
  <c r="AB19" i="10"/>
  <c r="AA19" i="10"/>
  <c r="AA22" i="10"/>
  <c r="Z19" i="10"/>
  <c r="Z22" i="10"/>
  <c r="AA21" i="10"/>
  <c r="AB21" i="10"/>
  <c r="AJ117" i="10"/>
  <c r="AJ115" i="10"/>
  <c r="AH115" i="10"/>
  <c r="AH118" i="10"/>
  <c r="AI118" i="10"/>
  <c r="AI117" i="10"/>
  <c r="AI115" i="10"/>
  <c r="AH90" i="10"/>
  <c r="AI90" i="10"/>
  <c r="AI89" i="10"/>
  <c r="AJ89" i="10"/>
  <c r="AJ87" i="10"/>
  <c r="AH87" i="10"/>
  <c r="AI87" i="10"/>
  <c r="AI57" i="10"/>
  <c r="AI58" i="10"/>
  <c r="AH58" i="10"/>
  <c r="AJ57" i="10"/>
  <c r="AJ55" i="10"/>
  <c r="AH55" i="10"/>
  <c r="AI55" i="10"/>
  <c r="AI25" i="10"/>
  <c r="AJ25" i="10"/>
  <c r="AH23" i="10"/>
  <c r="AI23" i="10"/>
  <c r="AJ23" i="10"/>
  <c r="AH26" i="10"/>
  <c r="AI26" i="10"/>
  <c r="AJ9" i="10"/>
  <c r="AI7" i="10"/>
  <c r="AI9" i="10"/>
  <c r="AJ7" i="10"/>
  <c r="AI10" i="10"/>
  <c r="AH10" i="10"/>
  <c r="AH7" i="10"/>
  <c r="AF85" i="10"/>
  <c r="AD83" i="10"/>
  <c r="AE83" i="10"/>
  <c r="AE85" i="10"/>
  <c r="AE86" i="10"/>
  <c r="AD86" i="10"/>
  <c r="AF83" i="10"/>
  <c r="AF51" i="10"/>
  <c r="AE51" i="10"/>
  <c r="AE53" i="10"/>
  <c r="AF53" i="10"/>
  <c r="AD51" i="10"/>
  <c r="AD54" i="10"/>
  <c r="AE54" i="10"/>
  <c r="AF19" i="10"/>
  <c r="AD22" i="10"/>
  <c r="AE21" i="10"/>
  <c r="AF21" i="10"/>
  <c r="AE19" i="10"/>
  <c r="AD19" i="10"/>
  <c r="AE22" i="10"/>
  <c r="AA113" i="10"/>
  <c r="AB111" i="10"/>
  <c r="AA111" i="10"/>
  <c r="Z114" i="10"/>
  <c r="AA114" i="10"/>
  <c r="AB113" i="10"/>
  <c r="Z111" i="10"/>
  <c r="Z82" i="10"/>
  <c r="AA82" i="10"/>
  <c r="AA81" i="10"/>
  <c r="AB81" i="10"/>
  <c r="AA79" i="10"/>
  <c r="Z79" i="10"/>
  <c r="AB79" i="10"/>
  <c r="AA47" i="10"/>
  <c r="AB49" i="10"/>
  <c r="Z47" i="10"/>
  <c r="Z50" i="10"/>
  <c r="AA50" i="10"/>
  <c r="AA49" i="10"/>
  <c r="AB47" i="10"/>
  <c r="Z15" i="10"/>
  <c r="AA15" i="10"/>
  <c r="Z18" i="10"/>
  <c r="AA17" i="10"/>
  <c r="AB17" i="10"/>
  <c r="AB15" i="10"/>
  <c r="AA18" i="10"/>
  <c r="AH114" i="10"/>
  <c r="AH111" i="10"/>
  <c r="AI111" i="10"/>
  <c r="AJ111" i="10"/>
  <c r="AJ113" i="10"/>
  <c r="AI114" i="10"/>
  <c r="AI113" i="10"/>
  <c r="AH98" i="10"/>
  <c r="AI98" i="10"/>
  <c r="AI97" i="10"/>
  <c r="AJ97" i="10"/>
  <c r="AI95" i="10"/>
  <c r="AH95" i="10"/>
  <c r="AJ95" i="10"/>
  <c r="AH82" i="10"/>
  <c r="AI82" i="10"/>
  <c r="AI81" i="10"/>
  <c r="AJ81" i="10"/>
  <c r="AI79" i="10"/>
  <c r="AH79" i="10"/>
  <c r="AJ79" i="10"/>
  <c r="AI65" i="10"/>
  <c r="AI66" i="10"/>
  <c r="AJ65" i="10"/>
  <c r="AH66" i="10"/>
  <c r="AH63" i="10"/>
  <c r="AJ63" i="10"/>
  <c r="AI63" i="10"/>
  <c r="AI49" i="10"/>
  <c r="AI50" i="10"/>
  <c r="AJ47" i="10"/>
  <c r="AJ49" i="10"/>
  <c r="AI47" i="10"/>
  <c r="AH47" i="10"/>
  <c r="AH50" i="10"/>
  <c r="AJ33" i="10"/>
  <c r="AI33" i="10"/>
  <c r="AH34" i="10"/>
  <c r="AJ31" i="10"/>
  <c r="AI34" i="10"/>
  <c r="AI31" i="10"/>
  <c r="AH31" i="10"/>
  <c r="AJ17" i="10"/>
  <c r="AI15" i="10"/>
  <c r="AJ15" i="10"/>
  <c r="AI17" i="10"/>
  <c r="AI18" i="10"/>
  <c r="AH18" i="10"/>
  <c r="AH15" i="10"/>
  <c r="AD126" i="10"/>
  <c r="AF123" i="10"/>
  <c r="AE125" i="10"/>
  <c r="AE126" i="10"/>
  <c r="AD123" i="10"/>
  <c r="AF125" i="10"/>
  <c r="AE123" i="10"/>
  <c r="AE107" i="10"/>
  <c r="AE110" i="10"/>
  <c r="AD107" i="10"/>
  <c r="AF109" i="10"/>
  <c r="AE109" i="10"/>
  <c r="AF107" i="10"/>
  <c r="AD110" i="10"/>
  <c r="AD94" i="10"/>
  <c r="AD91" i="10"/>
  <c r="AE91" i="10"/>
  <c r="AE94" i="10"/>
  <c r="AF93" i="10"/>
  <c r="AF91" i="10"/>
  <c r="AE93" i="10"/>
  <c r="AF77" i="10"/>
  <c r="AD78" i="10"/>
  <c r="AE78" i="10"/>
  <c r="AD75" i="10"/>
  <c r="AE75" i="10"/>
  <c r="AE77" i="10"/>
  <c r="AF75" i="10"/>
  <c r="AF61" i="10"/>
  <c r="AD59" i="10"/>
  <c r="AE59" i="10"/>
  <c r="AE62" i="10"/>
  <c r="AD62" i="10"/>
  <c r="AF59" i="10"/>
  <c r="AE61" i="10"/>
  <c r="AF45" i="10"/>
  <c r="AE46" i="10"/>
  <c r="AE43" i="10"/>
  <c r="AF43" i="10"/>
  <c r="AD43" i="10"/>
  <c r="AD46" i="10"/>
  <c r="AE45" i="10"/>
  <c r="AD30" i="10"/>
  <c r="AE30" i="10"/>
  <c r="AE29" i="10"/>
  <c r="AF29" i="10"/>
  <c r="AE27" i="10"/>
  <c r="AF27" i="10"/>
  <c r="AD27" i="10"/>
  <c r="AE14" i="10"/>
  <c r="AD14" i="10"/>
  <c r="AE13" i="10"/>
  <c r="AF13" i="10"/>
  <c r="AE11" i="10"/>
  <c r="AF11" i="10"/>
  <c r="AD11" i="10"/>
  <c r="AA122" i="10"/>
  <c r="AB119" i="10"/>
  <c r="AA119" i="10"/>
  <c r="Z122" i="10"/>
  <c r="AB121" i="10"/>
  <c r="AA121" i="10"/>
  <c r="Z119" i="10"/>
  <c r="AA105" i="10"/>
  <c r="AB103" i="10"/>
  <c r="AA103" i="10"/>
  <c r="Z106" i="10"/>
  <c r="AA106" i="10"/>
  <c r="AB105" i="10"/>
  <c r="Z103" i="10"/>
  <c r="Z90" i="10"/>
  <c r="AB87" i="10"/>
  <c r="Z87" i="10"/>
  <c r="AA87" i="10"/>
  <c r="AA90" i="10"/>
  <c r="AA89" i="10"/>
  <c r="AB89" i="10"/>
  <c r="Z74" i="10"/>
  <c r="Z71" i="10"/>
  <c r="AB71" i="10"/>
  <c r="AA74" i="10"/>
  <c r="AA73" i="10"/>
  <c r="AB73" i="10"/>
  <c r="AA71" i="10"/>
  <c r="AA55" i="10"/>
  <c r="AB57" i="10"/>
  <c r="Z58" i="10"/>
  <c r="AA58" i="10"/>
  <c r="AB55" i="10"/>
  <c r="Z55" i="10"/>
  <c r="AA57" i="10"/>
  <c r="AA42" i="10"/>
  <c r="AB39" i="10"/>
  <c r="AB41" i="10"/>
  <c r="AA39" i="10"/>
  <c r="AA41" i="10"/>
  <c r="Z42" i="10"/>
  <c r="Z39" i="10"/>
  <c r="Z23" i="10"/>
  <c r="AA23" i="10"/>
  <c r="Z26" i="10"/>
  <c r="AA25" i="10"/>
  <c r="AB25" i="10"/>
  <c r="AB23" i="10"/>
  <c r="AA26" i="10"/>
  <c r="AB9" i="10"/>
  <c r="AA7" i="10"/>
  <c r="Z10" i="10"/>
  <c r="AB7" i="10"/>
  <c r="AA10" i="10"/>
  <c r="AA9" i="10"/>
  <c r="Z7" i="10"/>
  <c r="I276" i="9"/>
  <c r="M131" i="10" s="1"/>
  <c r="A278" i="9"/>
  <c r="E277" i="9"/>
  <c r="D277" i="9"/>
  <c r="C277" i="9"/>
  <c r="H277" i="9"/>
  <c r="G277" i="9"/>
  <c r="B277" i="9"/>
  <c r="F277" i="9"/>
  <c r="P131" i="10" l="1"/>
  <c r="N131" i="10"/>
  <c r="O131" i="10"/>
  <c r="N134" i="10"/>
  <c r="O133" i="10"/>
  <c r="E24" i="16"/>
  <c r="M20" i="16"/>
  <c r="O134" i="10"/>
  <c r="P133" i="10"/>
  <c r="U24" i="15"/>
  <c r="E28" i="15"/>
  <c r="AK3" i="10"/>
  <c r="AH122" i="10"/>
  <c r="AI122" i="10"/>
  <c r="AI121" i="10"/>
  <c r="AH119" i="10"/>
  <c r="AJ121" i="10"/>
  <c r="AJ119" i="10"/>
  <c r="AI119" i="10"/>
  <c r="I277" i="9"/>
  <c r="A279" i="9"/>
  <c r="F278" i="9"/>
  <c r="E278" i="9"/>
  <c r="G278" i="9"/>
  <c r="C278" i="9"/>
  <c r="H278" i="9"/>
  <c r="D278" i="9"/>
  <c r="B278" i="9"/>
  <c r="F24" i="16" l="1"/>
  <c r="N20" i="16"/>
  <c r="AM6" i="10"/>
  <c r="AL6" i="10"/>
  <c r="AN5" i="10"/>
  <c r="AM5" i="10"/>
  <c r="AL3" i="10"/>
  <c r="AN3" i="10"/>
  <c r="AM3" i="10"/>
  <c r="I278" i="9"/>
  <c r="A280" i="9"/>
  <c r="F279" i="9"/>
  <c r="E279" i="9"/>
  <c r="H279" i="9"/>
  <c r="C279" i="9"/>
  <c r="G279" i="9"/>
  <c r="D279" i="9"/>
  <c r="B279" i="9"/>
  <c r="I279" i="9" l="1"/>
  <c r="A281" i="9"/>
  <c r="F280" i="9"/>
  <c r="E280" i="9"/>
  <c r="H280" i="9"/>
  <c r="G280" i="9"/>
  <c r="C280" i="9"/>
  <c r="D280" i="9"/>
  <c r="B280" i="9"/>
  <c r="I280" i="9" l="1"/>
  <c r="A282" i="9"/>
  <c r="F281" i="9"/>
  <c r="E281" i="9"/>
  <c r="H281" i="9"/>
  <c r="C281" i="9"/>
  <c r="G281" i="9"/>
  <c r="D281" i="9"/>
  <c r="B281" i="9"/>
  <c r="I281" i="9" l="1"/>
  <c r="A283" i="9"/>
  <c r="F282" i="9"/>
  <c r="E282" i="9"/>
  <c r="H282" i="9"/>
  <c r="C282" i="9"/>
  <c r="D282" i="9"/>
  <c r="G282" i="9"/>
  <c r="B282" i="9"/>
  <c r="I282" i="9" l="1"/>
  <c r="A284" i="9"/>
  <c r="F283" i="9"/>
  <c r="E283" i="9"/>
  <c r="D283" i="9"/>
  <c r="H283" i="9"/>
  <c r="C283" i="9"/>
  <c r="G283" i="9"/>
  <c r="B283" i="9"/>
  <c r="I283" i="9" l="1"/>
  <c r="A285" i="9"/>
  <c r="F284" i="9"/>
  <c r="E284" i="9"/>
  <c r="D284" i="9"/>
  <c r="H284" i="9"/>
  <c r="G284" i="9"/>
  <c r="C284" i="9"/>
  <c r="B284" i="9"/>
  <c r="I284" i="9" l="1"/>
  <c r="A286" i="9"/>
  <c r="F285" i="9"/>
  <c r="E285" i="9"/>
  <c r="G285" i="9"/>
  <c r="H285" i="9"/>
  <c r="C285" i="9"/>
  <c r="D285" i="9"/>
  <c r="B285" i="9"/>
  <c r="I285" i="9" l="1"/>
  <c r="A287" i="9"/>
  <c r="F286" i="9"/>
  <c r="E286" i="9"/>
  <c r="H286" i="9"/>
  <c r="D286" i="9"/>
  <c r="C286" i="9"/>
  <c r="G286" i="9"/>
  <c r="B286" i="9"/>
  <c r="I286" i="9" l="1"/>
  <c r="A288" i="9"/>
  <c r="F287" i="9"/>
  <c r="E287" i="9"/>
  <c r="G287" i="9"/>
  <c r="H287" i="9"/>
  <c r="C287" i="9"/>
  <c r="D287" i="9"/>
  <c r="B287" i="9"/>
  <c r="I287" i="9" l="1"/>
  <c r="A289" i="9"/>
  <c r="F288" i="9"/>
  <c r="E288" i="9"/>
  <c r="H288" i="9"/>
  <c r="G288" i="9"/>
  <c r="D288" i="9"/>
  <c r="C288" i="9"/>
  <c r="B288" i="9"/>
  <c r="I288" i="9" l="1"/>
  <c r="A290" i="9"/>
  <c r="F289" i="9"/>
  <c r="E289" i="9"/>
  <c r="G289" i="9"/>
  <c r="D289" i="9"/>
  <c r="H289" i="9"/>
  <c r="C289" i="9"/>
  <c r="B289" i="9"/>
  <c r="I289" i="9" l="1"/>
  <c r="A291" i="9"/>
  <c r="F290" i="9"/>
  <c r="E290" i="9"/>
  <c r="G290" i="9"/>
  <c r="D290" i="9"/>
  <c r="H290" i="9"/>
  <c r="C290" i="9"/>
  <c r="B290" i="9"/>
  <c r="I290" i="9" l="1"/>
  <c r="A292" i="9"/>
  <c r="F291" i="9"/>
  <c r="E291" i="9"/>
  <c r="H291" i="9"/>
  <c r="G291" i="9"/>
  <c r="D291" i="9"/>
  <c r="C291" i="9"/>
  <c r="B291" i="9"/>
  <c r="I291" i="9" l="1"/>
  <c r="A293" i="9"/>
  <c r="F292" i="9"/>
  <c r="E292" i="9"/>
  <c r="G292" i="9"/>
  <c r="C292" i="9"/>
  <c r="D292" i="9"/>
  <c r="H292" i="9"/>
  <c r="B292" i="9"/>
  <c r="I292" i="9" l="1"/>
  <c r="A294" i="9"/>
  <c r="F293" i="9"/>
  <c r="E293" i="9"/>
  <c r="G293" i="9"/>
  <c r="C293" i="9"/>
  <c r="D293" i="9"/>
  <c r="H293" i="9"/>
  <c r="B293" i="9"/>
  <c r="I293" i="9" l="1"/>
  <c r="A295" i="9"/>
  <c r="F294" i="9"/>
  <c r="E294" i="9"/>
  <c r="H294" i="9"/>
  <c r="C294" i="9"/>
  <c r="G294" i="9"/>
  <c r="D294" i="9"/>
  <c r="B294" i="9"/>
  <c r="I294" i="9" l="1"/>
  <c r="A296" i="9"/>
  <c r="F295" i="9"/>
  <c r="E295" i="9"/>
  <c r="H295" i="9"/>
  <c r="C295" i="9"/>
  <c r="G295" i="9"/>
  <c r="D295" i="9"/>
  <c r="B295" i="9"/>
  <c r="I295" i="9" l="1"/>
  <c r="A297" i="9"/>
  <c r="F296" i="9"/>
  <c r="E296" i="9"/>
  <c r="H296" i="9"/>
  <c r="G296" i="9"/>
  <c r="C296" i="9"/>
  <c r="D296" i="9"/>
  <c r="B296" i="9"/>
  <c r="I296" i="9" l="1"/>
  <c r="A298" i="9"/>
  <c r="E297" i="9"/>
  <c r="F297" i="9"/>
  <c r="G297" i="9"/>
  <c r="H297" i="9"/>
  <c r="C297" i="9"/>
  <c r="D297" i="9"/>
  <c r="B297" i="9"/>
  <c r="I297" i="9" l="1"/>
  <c r="A299" i="9"/>
  <c r="F298" i="9"/>
  <c r="E298" i="9"/>
  <c r="H298" i="9"/>
  <c r="G298" i="9"/>
  <c r="D298" i="9"/>
  <c r="C298" i="9"/>
  <c r="B298" i="9"/>
  <c r="I298" i="9" l="1"/>
  <c r="A300" i="9"/>
  <c r="F299" i="9"/>
  <c r="E299" i="9"/>
  <c r="D299" i="9"/>
  <c r="C299" i="9"/>
  <c r="G299" i="9"/>
  <c r="H299" i="9"/>
  <c r="B299" i="9"/>
  <c r="I299" i="9" l="1"/>
  <c r="A301" i="9"/>
  <c r="F300" i="9"/>
  <c r="E300" i="9"/>
  <c r="H300" i="9"/>
  <c r="D300" i="9"/>
  <c r="G300" i="9"/>
  <c r="C300" i="9"/>
  <c r="B300" i="9"/>
  <c r="I300" i="9" l="1"/>
  <c r="A302" i="9"/>
  <c r="F301" i="9"/>
  <c r="E301" i="9"/>
  <c r="H301" i="9"/>
  <c r="D301" i="9"/>
  <c r="G301" i="9"/>
  <c r="C301" i="9"/>
  <c r="B301" i="9"/>
  <c r="I301" i="9" l="1"/>
  <c r="A303" i="9"/>
  <c r="F302" i="9"/>
  <c r="E302" i="9"/>
  <c r="G302" i="9"/>
  <c r="H302" i="9"/>
  <c r="D302" i="9"/>
  <c r="C302" i="9"/>
  <c r="B302" i="9"/>
  <c r="I302" i="9" l="1"/>
  <c r="A304" i="9"/>
  <c r="F303" i="9"/>
  <c r="E303" i="9"/>
  <c r="G303" i="9"/>
  <c r="H303" i="9"/>
  <c r="C303" i="9"/>
  <c r="D303" i="9"/>
  <c r="B303" i="9"/>
  <c r="I303" i="9" l="1"/>
  <c r="A305" i="9"/>
  <c r="F304" i="9"/>
  <c r="E304" i="9"/>
  <c r="H304" i="9"/>
  <c r="D304" i="9"/>
  <c r="G304" i="9"/>
  <c r="C304" i="9"/>
  <c r="B304" i="9"/>
  <c r="I304" i="9" l="1"/>
  <c r="A306" i="9"/>
  <c r="E305" i="9"/>
  <c r="C305" i="9"/>
  <c r="H305" i="9"/>
  <c r="D305" i="9"/>
  <c r="G305" i="9"/>
  <c r="B305" i="9"/>
  <c r="F305" i="9"/>
  <c r="I305" i="9" l="1"/>
  <c r="A307" i="9"/>
  <c r="E306" i="9"/>
  <c r="G306" i="9"/>
  <c r="D306" i="9"/>
  <c r="H306" i="9"/>
  <c r="C306" i="9"/>
  <c r="B306" i="9"/>
  <c r="F306" i="9"/>
  <c r="I306" i="9" l="1"/>
  <c r="A308" i="9"/>
  <c r="E307" i="9"/>
  <c r="F307" i="9"/>
  <c r="H307" i="9"/>
  <c r="G307" i="9"/>
  <c r="D307" i="9"/>
  <c r="C307" i="9"/>
  <c r="B307" i="9"/>
  <c r="I307" i="9" l="1"/>
  <c r="A309" i="9"/>
  <c r="F308" i="9"/>
  <c r="E308" i="9"/>
  <c r="G308" i="9"/>
  <c r="H308" i="9"/>
  <c r="C308" i="9"/>
  <c r="D308" i="9"/>
  <c r="B308" i="9"/>
  <c r="I308" i="9" l="1"/>
  <c r="A310" i="9"/>
  <c r="F309" i="9"/>
  <c r="E309" i="9"/>
  <c r="D309" i="9"/>
  <c r="H309" i="9"/>
  <c r="G309" i="9"/>
  <c r="C309" i="9"/>
  <c r="B309" i="9"/>
  <c r="I309" i="9" l="1"/>
  <c r="A311" i="9"/>
  <c r="F310" i="9"/>
  <c r="E310" i="9"/>
  <c r="G310" i="9"/>
  <c r="D310" i="9"/>
  <c r="C310" i="9"/>
  <c r="H310" i="9"/>
  <c r="B310" i="9"/>
  <c r="I310" i="9" l="1"/>
  <c r="A312" i="9"/>
  <c r="E311" i="9"/>
  <c r="F311" i="9"/>
  <c r="H311" i="9"/>
  <c r="D311" i="9"/>
  <c r="G311" i="9"/>
  <c r="C311" i="9"/>
  <c r="B311" i="9"/>
  <c r="I311" i="9" l="1"/>
  <c r="A313" i="9"/>
  <c r="F312" i="9"/>
  <c r="E312" i="9"/>
  <c r="G312" i="9"/>
  <c r="C312" i="9"/>
  <c r="D312" i="9"/>
  <c r="H312" i="9"/>
  <c r="B312" i="9"/>
  <c r="I312" i="9" l="1"/>
  <c r="A314" i="9"/>
  <c r="F313" i="9"/>
  <c r="E313" i="9"/>
  <c r="H313" i="9"/>
  <c r="G313" i="9"/>
  <c r="D313" i="9"/>
  <c r="C313" i="9"/>
  <c r="B313" i="9"/>
  <c r="I313" i="9" l="1"/>
  <c r="A315" i="9"/>
  <c r="F314" i="9"/>
  <c r="E314" i="9"/>
  <c r="H314" i="9"/>
  <c r="G314" i="9"/>
  <c r="D314" i="9"/>
  <c r="C314" i="9"/>
  <c r="B314" i="9"/>
  <c r="I314" i="9" l="1"/>
  <c r="A316" i="9"/>
  <c r="E315" i="9"/>
  <c r="F315" i="9"/>
  <c r="H315" i="9"/>
  <c r="D315" i="9"/>
  <c r="G315" i="9"/>
  <c r="C315" i="9"/>
  <c r="B315" i="9"/>
  <c r="I315" i="9" l="1"/>
  <c r="A317" i="9"/>
  <c r="F316" i="9"/>
  <c r="E316" i="9"/>
  <c r="H316" i="9"/>
  <c r="D316" i="9"/>
  <c r="C316" i="9"/>
  <c r="G316" i="9"/>
  <c r="B316" i="9"/>
  <c r="I316" i="9" l="1"/>
  <c r="A318" i="9"/>
  <c r="F317" i="9"/>
  <c r="E317" i="9"/>
  <c r="G317" i="9"/>
  <c r="H317" i="9"/>
  <c r="D317" i="9"/>
  <c r="C317" i="9"/>
  <c r="B317" i="9"/>
  <c r="I317" i="9" l="1"/>
  <c r="A319" i="9"/>
  <c r="F318" i="9"/>
  <c r="E318" i="9"/>
  <c r="H318" i="9"/>
  <c r="D318" i="9"/>
  <c r="C318" i="9"/>
  <c r="G318" i="9"/>
  <c r="B318" i="9"/>
  <c r="I318" i="9" l="1"/>
  <c r="A320" i="9"/>
  <c r="F319" i="9"/>
  <c r="E319" i="9"/>
  <c r="H319" i="9"/>
  <c r="G319" i="9"/>
  <c r="C319" i="9"/>
  <c r="D319" i="9"/>
  <c r="B319" i="9"/>
  <c r="I319" i="9" l="1"/>
  <c r="A321" i="9"/>
  <c r="F320" i="9"/>
  <c r="E320" i="9"/>
  <c r="H320" i="9"/>
  <c r="G320" i="9"/>
  <c r="D320" i="9"/>
  <c r="C320" i="9"/>
  <c r="B320" i="9"/>
  <c r="I320" i="9" l="1"/>
  <c r="A322" i="9"/>
  <c r="M135" i="10" s="1"/>
  <c r="E321" i="9"/>
  <c r="H321" i="9"/>
  <c r="G321" i="9"/>
  <c r="D321" i="9"/>
  <c r="C321" i="9"/>
  <c r="B321" i="9"/>
  <c r="F321" i="9"/>
  <c r="O135" i="10" l="1"/>
  <c r="N138" i="10"/>
  <c r="O138" i="10"/>
  <c r="P135" i="10"/>
  <c r="N135" i="10"/>
  <c r="P137" i="10"/>
  <c r="O137" i="10"/>
  <c r="O20" i="16"/>
  <c r="G24" i="16"/>
  <c r="P20" i="16"/>
  <c r="H24" i="16"/>
  <c r="J21" i="16"/>
  <c r="B25" i="16"/>
  <c r="K21" i="16"/>
  <c r="C25" i="16"/>
  <c r="L21" i="16"/>
  <c r="D25" i="16"/>
  <c r="M21" i="16"/>
  <c r="E25" i="16"/>
  <c r="N21" i="16"/>
  <c r="F25" i="16"/>
  <c r="O21" i="16"/>
  <c r="G25" i="16"/>
  <c r="P21" i="16"/>
  <c r="H25" i="16"/>
  <c r="J22" i="16"/>
  <c r="K22" i="16"/>
  <c r="L22" i="16"/>
  <c r="M22" i="16"/>
  <c r="N22" i="16"/>
  <c r="O22" i="16"/>
  <c r="P22" i="16"/>
  <c r="J23" i="16"/>
  <c r="K23" i="16"/>
  <c r="L23" i="16"/>
  <c r="M23" i="16"/>
  <c r="N23" i="16"/>
  <c r="O23" i="16"/>
  <c r="P23" i="16"/>
  <c r="R20" i="16"/>
  <c r="J24" i="16"/>
  <c r="S20" i="16"/>
  <c r="K24" i="16"/>
  <c r="T20" i="16"/>
  <c r="L24" i="16"/>
  <c r="U20" i="16"/>
  <c r="M24" i="16"/>
  <c r="V20" i="16"/>
  <c r="N24" i="16"/>
  <c r="W20" i="16"/>
  <c r="O24" i="16"/>
  <c r="X20" i="16"/>
  <c r="P24" i="16"/>
  <c r="R21" i="16"/>
  <c r="J25" i="16"/>
  <c r="S21" i="16"/>
  <c r="K25" i="16"/>
  <c r="T21" i="16"/>
  <c r="L25" i="16"/>
  <c r="U21" i="16"/>
  <c r="M25" i="16"/>
  <c r="V21" i="16"/>
  <c r="N25" i="16"/>
  <c r="W21" i="16"/>
  <c r="O25" i="16"/>
  <c r="X21" i="16"/>
  <c r="P25" i="16"/>
  <c r="R22" i="16"/>
  <c r="M139" i="10"/>
  <c r="V24" i="15"/>
  <c r="F28" i="15"/>
  <c r="M143" i="10"/>
  <c r="W24" i="15"/>
  <c r="G28" i="15"/>
  <c r="M147" i="10"/>
  <c r="X24" i="15"/>
  <c r="H28" i="15"/>
  <c r="M151" i="10"/>
  <c r="R25" i="15"/>
  <c r="B29" i="15"/>
  <c r="C29" i="15"/>
  <c r="M155" i="10"/>
  <c r="S25" i="15"/>
  <c r="M159" i="10"/>
  <c r="D29" i="15"/>
  <c r="T25" i="15"/>
  <c r="M163" i="10"/>
  <c r="U25" i="15"/>
  <c r="E29" i="15"/>
  <c r="M167" i="10"/>
  <c r="V25" i="15"/>
  <c r="F29" i="15"/>
  <c r="M171" i="10"/>
  <c r="W25" i="15"/>
  <c r="G29" i="15"/>
  <c r="M175" i="10"/>
  <c r="X25" i="15"/>
  <c r="H29" i="15"/>
  <c r="B30" i="15"/>
  <c r="M179" i="10"/>
  <c r="C30" i="15"/>
  <c r="M183" i="10"/>
  <c r="D30" i="15"/>
  <c r="M187" i="10"/>
  <c r="E30" i="15"/>
  <c r="M191" i="10"/>
  <c r="F30" i="15"/>
  <c r="M195" i="10"/>
  <c r="M199" i="10"/>
  <c r="G30" i="15"/>
  <c r="H30" i="15"/>
  <c r="M203" i="10"/>
  <c r="B31" i="15"/>
  <c r="M207" i="10"/>
  <c r="C31" i="15"/>
  <c r="M211" i="10"/>
  <c r="D31" i="15"/>
  <c r="M215" i="10"/>
  <c r="E31" i="15"/>
  <c r="M219" i="10"/>
  <c r="F31" i="15"/>
  <c r="M223" i="10"/>
  <c r="G31" i="15"/>
  <c r="M227" i="10"/>
  <c r="H31" i="15"/>
  <c r="M231" i="10"/>
  <c r="M235" i="10"/>
  <c r="J28" i="15"/>
  <c r="B32" i="15"/>
  <c r="M239" i="10"/>
  <c r="C32" i="15"/>
  <c r="K28" i="15"/>
  <c r="M243" i="10"/>
  <c r="D32" i="15"/>
  <c r="L28" i="15"/>
  <c r="M247" i="10"/>
  <c r="E32" i="15"/>
  <c r="M28" i="15"/>
  <c r="M251" i="10"/>
  <c r="F32" i="15"/>
  <c r="N28" i="15"/>
  <c r="Q131" i="10"/>
  <c r="G32" i="15"/>
  <c r="O28" i="15"/>
  <c r="Q135" i="10"/>
  <c r="H32" i="15"/>
  <c r="P28" i="15"/>
  <c r="Q139" i="10"/>
  <c r="B33" i="15"/>
  <c r="J29" i="15"/>
  <c r="Q143" i="10"/>
  <c r="C33" i="15"/>
  <c r="K29" i="15"/>
  <c r="Q147" i="10"/>
  <c r="D33" i="15"/>
  <c r="L29" i="15"/>
  <c r="Q151" i="10"/>
  <c r="E33" i="15"/>
  <c r="M29" i="15"/>
  <c r="Q155" i="10"/>
  <c r="F33" i="15"/>
  <c r="N29" i="15"/>
  <c r="Q159" i="10"/>
  <c r="G33" i="15"/>
  <c r="O29" i="15"/>
  <c r="Q163" i="10"/>
  <c r="H33" i="15"/>
  <c r="P29" i="15"/>
  <c r="J30" i="15"/>
  <c r="Q167" i="10"/>
  <c r="Q171" i="10"/>
  <c r="Q175" i="10"/>
  <c r="Q179" i="10"/>
  <c r="Q183" i="10"/>
  <c r="S185" i="10" s="1"/>
  <c r="AK7" i="10"/>
  <c r="AK11" i="10"/>
  <c r="AK15" i="10"/>
  <c r="AK19" i="10"/>
  <c r="AK23" i="10"/>
  <c r="AK27" i="10"/>
  <c r="AK31" i="10"/>
  <c r="AK35" i="10"/>
  <c r="AK39" i="10"/>
  <c r="AK43" i="10"/>
  <c r="AK47" i="10"/>
  <c r="AK51" i="10"/>
  <c r="AK55" i="10"/>
  <c r="AK59" i="10"/>
  <c r="AK63" i="10"/>
  <c r="AK67" i="10"/>
  <c r="AK71" i="10"/>
  <c r="AK75" i="10"/>
  <c r="AK79" i="10"/>
  <c r="AK83" i="10"/>
  <c r="AK87" i="10"/>
  <c r="AK91" i="10"/>
  <c r="AK95" i="10"/>
  <c r="AK99" i="10"/>
  <c r="AK103" i="10"/>
  <c r="AK107" i="10"/>
  <c r="AK111" i="10"/>
  <c r="AK115" i="10"/>
  <c r="AK119" i="10"/>
  <c r="AK123" i="10"/>
  <c r="AO3" i="10"/>
  <c r="AO7" i="10"/>
  <c r="AO11" i="10"/>
  <c r="AO15" i="10"/>
  <c r="AO19" i="10"/>
  <c r="AO23" i="10"/>
  <c r="AO27" i="10"/>
  <c r="AO31" i="10"/>
  <c r="AO35" i="10"/>
  <c r="AO39" i="10"/>
  <c r="AO43" i="10"/>
  <c r="AO47" i="10"/>
  <c r="AO51" i="10"/>
  <c r="AO55" i="10"/>
  <c r="I321" i="9"/>
  <c r="A323" i="9"/>
  <c r="F322" i="9"/>
  <c r="E322" i="9"/>
  <c r="H322" i="9"/>
  <c r="G322" i="9"/>
  <c r="C322" i="9"/>
  <c r="D322" i="9"/>
  <c r="B322" i="9"/>
  <c r="K30" i="15" l="1"/>
  <c r="S22" i="16"/>
  <c r="Q187" i="10"/>
  <c r="S189" i="10" s="1"/>
  <c r="R186" i="10"/>
  <c r="R183" i="10"/>
  <c r="T185" i="10"/>
  <c r="R179" i="10"/>
  <c r="T179" i="10"/>
  <c r="S182" i="10"/>
  <c r="R182" i="10"/>
  <c r="T181" i="10"/>
  <c r="S181" i="10"/>
  <c r="S179" i="10"/>
  <c r="R155" i="10"/>
  <c r="S155" i="10"/>
  <c r="S157" i="10"/>
  <c r="S158" i="10"/>
  <c r="T155" i="10"/>
  <c r="T157" i="10"/>
  <c r="R158" i="10"/>
  <c r="O250" i="10"/>
  <c r="N250" i="10"/>
  <c r="N247" i="10"/>
  <c r="O249" i="10"/>
  <c r="P247" i="10"/>
  <c r="O247" i="10"/>
  <c r="P249" i="10"/>
  <c r="O227" i="10"/>
  <c r="P229" i="10"/>
  <c r="O230" i="10"/>
  <c r="N230" i="10"/>
  <c r="N227" i="10"/>
  <c r="O229" i="10"/>
  <c r="P227" i="10"/>
  <c r="O219" i="10"/>
  <c r="P219" i="10"/>
  <c r="O221" i="10"/>
  <c r="P221" i="10"/>
  <c r="O222" i="10"/>
  <c r="N222" i="10"/>
  <c r="N219" i="10"/>
  <c r="N195" i="10"/>
  <c r="O198" i="10"/>
  <c r="N198" i="10"/>
  <c r="P197" i="10"/>
  <c r="O197" i="10"/>
  <c r="P195" i="10"/>
  <c r="O195" i="10"/>
  <c r="N175" i="10"/>
  <c r="N178" i="10"/>
  <c r="P177" i="10"/>
  <c r="O177" i="10"/>
  <c r="P175" i="10"/>
  <c r="O175" i="10"/>
  <c r="O178" i="10"/>
  <c r="N162" i="10"/>
  <c r="P161" i="10"/>
  <c r="O161" i="10"/>
  <c r="P159" i="10"/>
  <c r="O159" i="10"/>
  <c r="O162" i="10"/>
  <c r="N159" i="10"/>
  <c r="O146" i="10"/>
  <c r="O145" i="10"/>
  <c r="P143" i="10"/>
  <c r="P145" i="10"/>
  <c r="N143" i="10"/>
  <c r="O143" i="10"/>
  <c r="N146" i="10"/>
  <c r="S183" i="10"/>
  <c r="S186" i="10"/>
  <c r="R159" i="10"/>
  <c r="T161" i="10"/>
  <c r="T159" i="10"/>
  <c r="S159" i="10"/>
  <c r="R162" i="10"/>
  <c r="S162" i="10"/>
  <c r="S161" i="10"/>
  <c r="R146" i="10"/>
  <c r="S146" i="10"/>
  <c r="T143" i="10"/>
  <c r="R143" i="10"/>
  <c r="S143" i="10"/>
  <c r="T145" i="10"/>
  <c r="S145" i="10"/>
  <c r="O254" i="10"/>
  <c r="N254" i="10"/>
  <c r="N251" i="10"/>
  <c r="O251" i="10"/>
  <c r="P253" i="10"/>
  <c r="O253" i="10"/>
  <c r="P251" i="10"/>
  <c r="O238" i="10"/>
  <c r="N238" i="10"/>
  <c r="N235" i="10"/>
  <c r="O237" i="10"/>
  <c r="P235" i="10"/>
  <c r="O235" i="10"/>
  <c r="P237" i="10"/>
  <c r="N163" i="10"/>
  <c r="N166" i="10"/>
  <c r="P165" i="10"/>
  <c r="O163" i="10"/>
  <c r="O166" i="10"/>
  <c r="O165" i="10"/>
  <c r="P163" i="10"/>
  <c r="O150" i="10"/>
  <c r="O147" i="10"/>
  <c r="N150" i="10"/>
  <c r="P149" i="10"/>
  <c r="O149" i="10"/>
  <c r="N147" i="10"/>
  <c r="P147" i="10"/>
  <c r="T173" i="10"/>
  <c r="T171" i="10"/>
  <c r="R171" i="10"/>
  <c r="S171" i="10"/>
  <c r="R174" i="10"/>
  <c r="S174" i="10"/>
  <c r="S173" i="10"/>
  <c r="R142" i="10"/>
  <c r="S142" i="10"/>
  <c r="T139" i="10"/>
  <c r="T141" i="10"/>
  <c r="S141" i="10"/>
  <c r="R139" i="10"/>
  <c r="S139" i="10"/>
  <c r="O214" i="10"/>
  <c r="O211" i="10"/>
  <c r="P211" i="10"/>
  <c r="N214" i="10"/>
  <c r="N211" i="10"/>
  <c r="O213" i="10"/>
  <c r="P213" i="10"/>
  <c r="P187" i="10"/>
  <c r="O187" i="10"/>
  <c r="N187" i="10"/>
  <c r="O190" i="10"/>
  <c r="N190" i="10"/>
  <c r="P189" i="10"/>
  <c r="O189" i="10"/>
  <c r="T183" i="10"/>
  <c r="T177" i="10"/>
  <c r="T175" i="10"/>
  <c r="R175" i="10"/>
  <c r="S175" i="10"/>
  <c r="R178" i="10"/>
  <c r="S178" i="10"/>
  <c r="S177" i="10"/>
  <c r="T169" i="10"/>
  <c r="T167" i="10"/>
  <c r="S170" i="10"/>
  <c r="S169" i="10"/>
  <c r="R167" i="10"/>
  <c r="S167" i="10"/>
  <c r="R170" i="10"/>
  <c r="R163" i="10"/>
  <c r="T165" i="10"/>
  <c r="S163" i="10"/>
  <c r="R166" i="10"/>
  <c r="T163" i="10"/>
  <c r="S166" i="10"/>
  <c r="S165" i="10"/>
  <c r="T147" i="10"/>
  <c r="S150" i="10"/>
  <c r="S149" i="10"/>
  <c r="T149" i="10"/>
  <c r="S147" i="10"/>
  <c r="R147" i="10"/>
  <c r="R150" i="10"/>
  <c r="S131" i="10"/>
  <c r="S133" i="10"/>
  <c r="S134" i="10"/>
  <c r="R134" i="10"/>
  <c r="T133" i="10"/>
  <c r="T131" i="10"/>
  <c r="R131" i="10"/>
  <c r="O242" i="10"/>
  <c r="O239" i="10"/>
  <c r="N242" i="10"/>
  <c r="N239" i="10"/>
  <c r="P241" i="10"/>
  <c r="O241" i="10"/>
  <c r="P239" i="10"/>
  <c r="N234" i="10"/>
  <c r="N231" i="10"/>
  <c r="O233" i="10"/>
  <c r="P231" i="10"/>
  <c r="O231" i="10"/>
  <c r="P233" i="10"/>
  <c r="O234" i="10"/>
  <c r="O223" i="10"/>
  <c r="P225" i="10"/>
  <c r="O226" i="10"/>
  <c r="N226" i="10"/>
  <c r="N223" i="10"/>
  <c r="O225" i="10"/>
  <c r="P223" i="10"/>
  <c r="O215" i="10"/>
  <c r="P215" i="10"/>
  <c r="O218" i="10"/>
  <c r="N218" i="10"/>
  <c r="N215" i="10"/>
  <c r="O217" i="10"/>
  <c r="P217" i="10"/>
  <c r="P207" i="10"/>
  <c r="O207" i="10"/>
  <c r="N210" i="10"/>
  <c r="O210" i="10"/>
  <c r="N207" i="10"/>
  <c r="P209" i="10"/>
  <c r="O209" i="10"/>
  <c r="P191" i="10"/>
  <c r="O191" i="10"/>
  <c r="N191" i="10"/>
  <c r="O194" i="10"/>
  <c r="N194" i="10"/>
  <c r="P193" i="10"/>
  <c r="O193" i="10"/>
  <c r="N186" i="10"/>
  <c r="N183" i="10"/>
  <c r="O185" i="10"/>
  <c r="O186" i="10"/>
  <c r="P183" i="10"/>
  <c r="P185" i="10"/>
  <c r="O183" i="10"/>
  <c r="N167" i="10"/>
  <c r="N170" i="10"/>
  <c r="P169" i="10"/>
  <c r="O167" i="10"/>
  <c r="O170" i="10"/>
  <c r="O169" i="10"/>
  <c r="P167" i="10"/>
  <c r="N155" i="10"/>
  <c r="N158" i="10"/>
  <c r="P155" i="10"/>
  <c r="O157" i="10"/>
  <c r="O158" i="10"/>
  <c r="O155" i="10"/>
  <c r="P157" i="10"/>
  <c r="O154" i="10"/>
  <c r="N151" i="10"/>
  <c r="P153" i="10"/>
  <c r="N154" i="10"/>
  <c r="P151" i="10"/>
  <c r="O153" i="10"/>
  <c r="O151" i="10"/>
  <c r="P203" i="10"/>
  <c r="O203" i="10"/>
  <c r="N206" i="10"/>
  <c r="O206" i="10"/>
  <c r="N203" i="10"/>
  <c r="P205" i="10"/>
  <c r="O205" i="10"/>
  <c r="P179" i="10"/>
  <c r="N179" i="10"/>
  <c r="O181" i="10"/>
  <c r="O182" i="10"/>
  <c r="P181" i="10"/>
  <c r="O179" i="10"/>
  <c r="N182" i="10"/>
  <c r="R151" i="10"/>
  <c r="S151" i="10"/>
  <c r="R154" i="10"/>
  <c r="S153" i="10"/>
  <c r="S154" i="10"/>
  <c r="T151" i="10"/>
  <c r="T153" i="10"/>
  <c r="T135" i="10"/>
  <c r="R135" i="10"/>
  <c r="S138" i="10"/>
  <c r="S137" i="10"/>
  <c r="R138" i="10"/>
  <c r="T137" i="10"/>
  <c r="S135" i="10"/>
  <c r="O246" i="10"/>
  <c r="N246" i="10"/>
  <c r="N243" i="10"/>
  <c r="O245" i="10"/>
  <c r="P243" i="10"/>
  <c r="O243" i="10"/>
  <c r="P245" i="10"/>
  <c r="P199" i="10"/>
  <c r="O199" i="10"/>
  <c r="N202" i="10"/>
  <c r="O202" i="10"/>
  <c r="N199" i="10"/>
  <c r="P201" i="10"/>
  <c r="O201" i="10"/>
  <c r="N171" i="10"/>
  <c r="N174" i="10"/>
  <c r="P173" i="10"/>
  <c r="O173" i="10"/>
  <c r="P171" i="10"/>
  <c r="O171" i="10"/>
  <c r="O174" i="10"/>
  <c r="O141" i="10"/>
  <c r="N142" i="10"/>
  <c r="N139" i="10"/>
  <c r="P139" i="10"/>
  <c r="O142" i="10"/>
  <c r="O139" i="10"/>
  <c r="P141" i="10"/>
  <c r="AO59" i="10"/>
  <c r="AP59" i="10" s="1"/>
  <c r="AQ42" i="10"/>
  <c r="AR39" i="10"/>
  <c r="AQ41" i="10"/>
  <c r="AQ39" i="10"/>
  <c r="AP39" i="10"/>
  <c r="AP42" i="10"/>
  <c r="AR41" i="10"/>
  <c r="AQ26" i="10"/>
  <c r="AR25" i="10"/>
  <c r="AQ25" i="10"/>
  <c r="AQ23" i="10"/>
  <c r="AR23" i="10"/>
  <c r="AP26" i="10"/>
  <c r="AP23" i="10"/>
  <c r="AR9" i="10"/>
  <c r="AQ7" i="10"/>
  <c r="AP7" i="10"/>
  <c r="AR7" i="10"/>
  <c r="AQ10" i="10"/>
  <c r="AQ9" i="10"/>
  <c r="AP10" i="10"/>
  <c r="AM115" i="10"/>
  <c r="AN115" i="10"/>
  <c r="AM117" i="10"/>
  <c r="AM118" i="10"/>
  <c r="AL118" i="10"/>
  <c r="AN117" i="10"/>
  <c r="AL115" i="10"/>
  <c r="AM101" i="10"/>
  <c r="AM102" i="10"/>
  <c r="AM99" i="10"/>
  <c r="AN101" i="10"/>
  <c r="AL99" i="10"/>
  <c r="AN99" i="10"/>
  <c r="AL102" i="10"/>
  <c r="AM83" i="10"/>
  <c r="AL83" i="10"/>
  <c r="AM86" i="10"/>
  <c r="AL86" i="10"/>
  <c r="AM85" i="10"/>
  <c r="AN83" i="10"/>
  <c r="AN85" i="10"/>
  <c r="AM67" i="10"/>
  <c r="AL67" i="10"/>
  <c r="AM70" i="10"/>
  <c r="AL70" i="10"/>
  <c r="AN69" i="10"/>
  <c r="AN67" i="10"/>
  <c r="AM69" i="10"/>
  <c r="AN51" i="10"/>
  <c r="AN53" i="10"/>
  <c r="AM54" i="10"/>
  <c r="AM53" i="10"/>
  <c r="AL51" i="10"/>
  <c r="AL54" i="10"/>
  <c r="AM51" i="10"/>
  <c r="AL38" i="10"/>
  <c r="AM38" i="10"/>
  <c r="AM37" i="10"/>
  <c r="AN37" i="10"/>
  <c r="AM35" i="10"/>
  <c r="AN35" i="10"/>
  <c r="AL35" i="10"/>
  <c r="AL19" i="10"/>
  <c r="AM19" i="10"/>
  <c r="AL22" i="10"/>
  <c r="AN21" i="10"/>
  <c r="AM21" i="10"/>
  <c r="AN19" i="10"/>
  <c r="AM22" i="10"/>
  <c r="AP54" i="10"/>
  <c r="AQ54" i="10"/>
  <c r="AQ51" i="10"/>
  <c r="AR53" i="10"/>
  <c r="AQ53" i="10"/>
  <c r="AP51" i="10"/>
  <c r="AR51" i="10"/>
  <c r="AQ38" i="10"/>
  <c r="AR35" i="10"/>
  <c r="AQ37" i="10"/>
  <c r="AQ35" i="10"/>
  <c r="AR37" i="10"/>
  <c r="AP38" i="10"/>
  <c r="AP35" i="10"/>
  <c r="AP22" i="10"/>
  <c r="AQ19" i="10"/>
  <c r="AR21" i="10"/>
  <c r="AQ22" i="10"/>
  <c r="AP19" i="10"/>
  <c r="AR19" i="10"/>
  <c r="AQ21" i="10"/>
  <c r="AP6" i="10"/>
  <c r="AR3" i="10"/>
  <c r="AR5" i="10"/>
  <c r="AQ6" i="10"/>
  <c r="AP3" i="10"/>
  <c r="AQ3" i="10"/>
  <c r="AQ5" i="10"/>
  <c r="AM113" i="10"/>
  <c r="AM114" i="10"/>
  <c r="AM111" i="10"/>
  <c r="AN113" i="10"/>
  <c r="AL111" i="10"/>
  <c r="AN111" i="10"/>
  <c r="AL114" i="10"/>
  <c r="AN95" i="10"/>
  <c r="AM98" i="10"/>
  <c r="AM97" i="10"/>
  <c r="AL95" i="10"/>
  <c r="AM95" i="10"/>
  <c r="AN97" i="10"/>
  <c r="AL98" i="10"/>
  <c r="AN81" i="10"/>
  <c r="AL79" i="10"/>
  <c r="AM81" i="10"/>
  <c r="AL82" i="10"/>
  <c r="AN79" i="10"/>
  <c r="AM82" i="10"/>
  <c r="AM79" i="10"/>
  <c r="AM65" i="10"/>
  <c r="AL63" i="10"/>
  <c r="AN63" i="10"/>
  <c r="AN65" i="10"/>
  <c r="AL66" i="10"/>
  <c r="AM66" i="10"/>
  <c r="AM63" i="10"/>
  <c r="AN47" i="10"/>
  <c r="AL47" i="10"/>
  <c r="AM49" i="10"/>
  <c r="AM50" i="10"/>
  <c r="AN49" i="10"/>
  <c r="AM47" i="10"/>
  <c r="AL50" i="10"/>
  <c r="AL34" i="10"/>
  <c r="AM34" i="10"/>
  <c r="AM33" i="10"/>
  <c r="AN33" i="10"/>
  <c r="AM31" i="10"/>
  <c r="AN31" i="10"/>
  <c r="AL31" i="10"/>
  <c r="AL15" i="10"/>
  <c r="AL18" i="10"/>
  <c r="AN15" i="10"/>
  <c r="AM17" i="10"/>
  <c r="AM18" i="10"/>
  <c r="AM15" i="10"/>
  <c r="AN17" i="10"/>
  <c r="AP50" i="10"/>
  <c r="AQ50" i="10"/>
  <c r="AQ47" i="10"/>
  <c r="AR49" i="10"/>
  <c r="AQ49" i="10"/>
  <c r="AP47" i="10"/>
  <c r="AR47" i="10"/>
  <c r="AQ34" i="10"/>
  <c r="AR31" i="10"/>
  <c r="AQ33" i="10"/>
  <c r="AQ31" i="10"/>
  <c r="AP31" i="10"/>
  <c r="AP34" i="10"/>
  <c r="AR33" i="10"/>
  <c r="AR15" i="10"/>
  <c r="AQ18" i="10"/>
  <c r="AQ17" i="10"/>
  <c r="AQ15" i="10"/>
  <c r="AR17" i="10"/>
  <c r="AP18" i="10"/>
  <c r="AP15" i="10"/>
  <c r="AM125" i="10"/>
  <c r="AM126" i="10"/>
  <c r="AM123" i="10"/>
  <c r="AN125" i="10"/>
  <c r="AL126" i="10"/>
  <c r="AN123" i="10"/>
  <c r="AL123" i="10"/>
  <c r="AM109" i="10"/>
  <c r="AM110" i="10"/>
  <c r="AM107" i="10"/>
  <c r="AN109" i="10"/>
  <c r="AL107" i="10"/>
  <c r="AN107" i="10"/>
  <c r="AL110" i="10"/>
  <c r="AM93" i="10"/>
  <c r="AL94" i="10"/>
  <c r="AL91" i="10"/>
  <c r="AM91" i="10"/>
  <c r="AN93" i="10"/>
  <c r="AM94" i="10"/>
  <c r="AN91" i="10"/>
  <c r="AM75" i="10"/>
  <c r="AL75" i="10"/>
  <c r="AM77" i="10"/>
  <c r="AL78" i="10"/>
  <c r="AN77" i="10"/>
  <c r="AN75" i="10"/>
  <c r="AM78" i="10"/>
  <c r="AN59" i="10"/>
  <c r="AL59" i="10"/>
  <c r="AL62" i="10"/>
  <c r="AM62" i="10"/>
  <c r="AM59" i="10"/>
  <c r="AM61" i="10"/>
  <c r="AN61" i="10"/>
  <c r="AM45" i="10"/>
  <c r="AM46" i="10"/>
  <c r="AN43" i="10"/>
  <c r="AL46" i="10"/>
  <c r="AN45" i="10"/>
  <c r="AM43" i="10"/>
  <c r="AL43" i="10"/>
  <c r="AL30" i="10"/>
  <c r="AN27" i="10"/>
  <c r="AL27" i="10"/>
  <c r="AM30" i="10"/>
  <c r="AM29" i="10"/>
  <c r="AN29" i="10"/>
  <c r="AM27" i="10"/>
  <c r="AL14" i="10"/>
  <c r="AM13" i="10"/>
  <c r="AM11" i="10"/>
  <c r="AM14" i="10"/>
  <c r="AN13" i="10"/>
  <c r="AL11" i="10"/>
  <c r="AN11" i="10"/>
  <c r="AP58" i="10"/>
  <c r="AQ58" i="10"/>
  <c r="AQ55" i="10"/>
  <c r="AR57" i="10"/>
  <c r="AQ57" i="10"/>
  <c r="AP55" i="10"/>
  <c r="AR55" i="10"/>
  <c r="AR43" i="10"/>
  <c r="AQ46" i="10"/>
  <c r="AQ45" i="10"/>
  <c r="AR45" i="10"/>
  <c r="AQ43" i="10"/>
  <c r="AP46" i="10"/>
  <c r="AP43" i="10"/>
  <c r="AP30" i="10"/>
  <c r="AR27" i="10"/>
  <c r="AQ29" i="10"/>
  <c r="AQ27" i="10"/>
  <c r="AR29" i="10"/>
  <c r="AQ30" i="10"/>
  <c r="AP27" i="10"/>
  <c r="AQ11" i="10"/>
  <c r="AP14" i="10"/>
  <c r="AP11" i="10"/>
  <c r="AQ14" i="10"/>
  <c r="AQ13" i="10"/>
  <c r="AR11" i="10"/>
  <c r="AR13" i="10"/>
  <c r="AL119" i="10"/>
  <c r="AM122" i="10"/>
  <c r="AL122" i="10"/>
  <c r="AN121" i="10"/>
  <c r="AM119" i="10"/>
  <c r="AN119" i="10"/>
  <c r="AM121" i="10"/>
  <c r="AM105" i="10"/>
  <c r="AM106" i="10"/>
  <c r="AM103" i="10"/>
  <c r="AN105" i="10"/>
  <c r="AL103" i="10"/>
  <c r="AN103" i="10"/>
  <c r="AL106" i="10"/>
  <c r="AM89" i="10"/>
  <c r="AN87" i="10"/>
  <c r="AM90" i="10"/>
  <c r="AL87" i="10"/>
  <c r="AM87" i="10"/>
  <c r="AN89" i="10"/>
  <c r="AL90" i="10"/>
  <c r="AN73" i="10"/>
  <c r="AL71" i="10"/>
  <c r="AM73" i="10"/>
  <c r="AL74" i="10"/>
  <c r="AM71" i="10"/>
  <c r="AM74" i="10"/>
  <c r="AN71" i="10"/>
  <c r="AM58" i="10"/>
  <c r="AL58" i="10"/>
  <c r="AM55" i="10"/>
  <c r="AN57" i="10"/>
  <c r="AL55" i="10"/>
  <c r="AM57" i="10"/>
  <c r="AN55" i="10"/>
  <c r="AL42" i="10"/>
  <c r="AN39" i="10"/>
  <c r="AL39" i="10"/>
  <c r="AM42" i="10"/>
  <c r="AM41" i="10"/>
  <c r="AN41" i="10"/>
  <c r="AM39" i="10"/>
  <c r="AL23" i="10"/>
  <c r="AM23" i="10"/>
  <c r="AN25" i="10"/>
  <c r="AL26" i="10"/>
  <c r="AN23" i="10"/>
  <c r="AM25" i="10"/>
  <c r="AM26" i="10"/>
  <c r="AL10" i="10"/>
  <c r="AM10" i="10"/>
  <c r="AM9" i="10"/>
  <c r="AN9" i="10"/>
  <c r="AM7" i="10"/>
  <c r="AN7" i="10"/>
  <c r="AL7" i="10"/>
  <c r="I322" i="9"/>
  <c r="L30" i="15" s="1"/>
  <c r="A324" i="9"/>
  <c r="F323" i="9"/>
  <c r="E323" i="9"/>
  <c r="H323" i="9"/>
  <c r="G323" i="9"/>
  <c r="C323" i="9"/>
  <c r="D323" i="9"/>
  <c r="B323" i="9"/>
  <c r="T189" i="10" l="1"/>
  <c r="T187" i="10"/>
  <c r="S190" i="10"/>
  <c r="Q191" i="10"/>
  <c r="T191" i="10" s="1"/>
  <c r="S187" i="10"/>
  <c r="R190" i="10"/>
  <c r="R187" i="10"/>
  <c r="T22" i="16"/>
  <c r="AQ61" i="10"/>
  <c r="AR61" i="10"/>
  <c r="AQ59" i="10"/>
  <c r="AQ62" i="10"/>
  <c r="AP62" i="10"/>
  <c r="AR59" i="10"/>
  <c r="AO63" i="10"/>
  <c r="I323" i="9"/>
  <c r="A325" i="9"/>
  <c r="E324" i="9"/>
  <c r="G324" i="9"/>
  <c r="D324" i="9"/>
  <c r="H324" i="9"/>
  <c r="C324" i="9"/>
  <c r="B324" i="9"/>
  <c r="F324" i="9"/>
  <c r="S191" i="10" l="1"/>
  <c r="R191" i="10"/>
  <c r="S194" i="10"/>
  <c r="S193" i="10"/>
  <c r="R194" i="10"/>
  <c r="T193" i="10"/>
  <c r="AR65" i="10"/>
  <c r="AQ65" i="10"/>
  <c r="AP63" i="10"/>
  <c r="AR63" i="10"/>
  <c r="AP66" i="10"/>
  <c r="AQ66" i="10"/>
  <c r="AQ63" i="10"/>
  <c r="I324" i="9"/>
  <c r="A326" i="9"/>
  <c r="F325" i="9"/>
  <c r="E325" i="9"/>
  <c r="H325" i="9"/>
  <c r="G325" i="9"/>
  <c r="C325" i="9"/>
  <c r="D325" i="9"/>
  <c r="B325" i="9"/>
  <c r="I325" i="9" l="1"/>
  <c r="A327" i="9"/>
  <c r="F326" i="9"/>
  <c r="E326" i="9"/>
  <c r="G326" i="9"/>
  <c r="C326" i="9"/>
  <c r="H326" i="9"/>
  <c r="D326" i="9"/>
  <c r="B326" i="9"/>
  <c r="I326" i="9" l="1"/>
  <c r="A328" i="9"/>
  <c r="F327" i="9"/>
  <c r="E327" i="9"/>
  <c r="G327" i="9"/>
  <c r="H327" i="9"/>
  <c r="D327" i="9"/>
  <c r="C327" i="9"/>
  <c r="B327" i="9"/>
  <c r="I327" i="9" l="1"/>
  <c r="A329" i="9"/>
  <c r="E328" i="9"/>
  <c r="H328" i="9"/>
  <c r="G328" i="9"/>
  <c r="C328" i="9"/>
  <c r="D328" i="9"/>
  <c r="B328" i="9"/>
  <c r="F328" i="9"/>
  <c r="I328" i="9" l="1"/>
  <c r="A330" i="9"/>
  <c r="F329" i="9"/>
  <c r="E329" i="9"/>
  <c r="H329" i="9"/>
  <c r="G329" i="9"/>
  <c r="D329" i="9"/>
  <c r="C329" i="9"/>
  <c r="B329" i="9"/>
  <c r="I329" i="9" l="1"/>
  <c r="A331" i="9"/>
  <c r="F330" i="9"/>
  <c r="E330" i="9"/>
  <c r="H330" i="9"/>
  <c r="G330" i="9"/>
  <c r="D330" i="9"/>
  <c r="C330" i="9"/>
  <c r="B330" i="9"/>
  <c r="I330" i="9" l="1"/>
  <c r="A332" i="9"/>
  <c r="F331" i="9"/>
  <c r="E331" i="9"/>
  <c r="G331" i="9"/>
  <c r="D331" i="9"/>
  <c r="H331" i="9"/>
  <c r="C331" i="9"/>
  <c r="B331" i="9"/>
  <c r="I331" i="9" l="1"/>
  <c r="A333" i="9"/>
  <c r="F332" i="9"/>
  <c r="E332" i="9"/>
  <c r="H332" i="9"/>
  <c r="D332" i="9"/>
  <c r="G332" i="9"/>
  <c r="C332" i="9"/>
  <c r="B332" i="9"/>
  <c r="I332" i="9" l="1"/>
  <c r="A334" i="9"/>
  <c r="F333" i="9"/>
  <c r="E333" i="9"/>
  <c r="H333" i="9"/>
  <c r="G333" i="9"/>
  <c r="D333" i="9"/>
  <c r="C333" i="9"/>
  <c r="B333" i="9"/>
  <c r="I333" i="9" l="1"/>
  <c r="A335" i="9"/>
  <c r="F334" i="9"/>
  <c r="E334" i="9"/>
  <c r="H334" i="9"/>
  <c r="G334" i="9"/>
  <c r="C334" i="9"/>
  <c r="D334" i="9"/>
  <c r="B334" i="9"/>
  <c r="I334" i="9" l="1"/>
  <c r="A336" i="9"/>
  <c r="E335" i="9"/>
  <c r="G335" i="9"/>
  <c r="C335" i="9"/>
  <c r="H335" i="9"/>
  <c r="D335" i="9"/>
  <c r="B335" i="9"/>
  <c r="F335" i="9"/>
  <c r="I335" i="9" l="1"/>
  <c r="A337" i="9"/>
  <c r="F336" i="9"/>
  <c r="E336" i="9"/>
  <c r="H336" i="9"/>
  <c r="C336" i="9"/>
  <c r="G336" i="9"/>
  <c r="D336" i="9"/>
  <c r="B336" i="9"/>
  <c r="I336" i="9" l="1"/>
  <c r="A338" i="9"/>
  <c r="F337" i="9"/>
  <c r="E337" i="9"/>
  <c r="H337" i="9"/>
  <c r="D337" i="9"/>
  <c r="C337" i="9"/>
  <c r="G337" i="9"/>
  <c r="B337" i="9"/>
  <c r="I337" i="9" l="1"/>
  <c r="A339" i="9"/>
  <c r="F338" i="9"/>
  <c r="E338" i="9"/>
  <c r="G338" i="9"/>
  <c r="C338" i="9"/>
  <c r="D338" i="9"/>
  <c r="H338" i="9"/>
  <c r="B338" i="9"/>
  <c r="I338" i="9" l="1"/>
  <c r="A340" i="9"/>
  <c r="F339" i="9"/>
  <c r="E339" i="9"/>
  <c r="G339" i="9"/>
  <c r="C339" i="9"/>
  <c r="D339" i="9"/>
  <c r="H339" i="9"/>
  <c r="B339" i="9"/>
  <c r="I339" i="9" l="1"/>
  <c r="A341" i="9"/>
  <c r="F340" i="9"/>
  <c r="E340" i="9"/>
  <c r="G340" i="9"/>
  <c r="D340" i="9"/>
  <c r="C340" i="9"/>
  <c r="H340" i="9"/>
  <c r="B340" i="9"/>
  <c r="I340" i="9" l="1"/>
  <c r="A342" i="9"/>
  <c r="F341" i="9"/>
  <c r="E341" i="9"/>
  <c r="D341" i="9"/>
  <c r="C341" i="9"/>
  <c r="H341" i="9"/>
  <c r="G341" i="9"/>
  <c r="B341" i="9"/>
  <c r="I341" i="9" l="1"/>
  <c r="A343" i="9"/>
  <c r="E342" i="9"/>
  <c r="D342" i="9"/>
  <c r="C342" i="9"/>
  <c r="H342" i="9"/>
  <c r="G342" i="9"/>
  <c r="B342" i="9"/>
  <c r="F342" i="9"/>
  <c r="I342" i="9" l="1"/>
  <c r="A344" i="9"/>
  <c r="F343" i="9"/>
  <c r="E343" i="9"/>
  <c r="C343" i="9"/>
  <c r="G343" i="9"/>
  <c r="D343" i="9"/>
  <c r="H343" i="9"/>
  <c r="B343" i="9"/>
  <c r="I343" i="9" l="1"/>
  <c r="A345" i="9"/>
  <c r="F344" i="9"/>
  <c r="E344" i="9"/>
  <c r="H344" i="9"/>
  <c r="G344" i="9"/>
  <c r="C344" i="9"/>
  <c r="D344" i="9"/>
  <c r="B344" i="9"/>
  <c r="W22" i="16" l="1"/>
  <c r="V22" i="16"/>
  <c r="U22" i="16"/>
  <c r="M30" i="15"/>
  <c r="O30" i="15"/>
  <c r="N30" i="15"/>
  <c r="X22" i="16"/>
  <c r="P30" i="15"/>
  <c r="Q195" i="10"/>
  <c r="J31" i="15"/>
  <c r="R23" i="16"/>
  <c r="S23" i="16"/>
  <c r="Z21" i="16"/>
  <c r="T23" i="16"/>
  <c r="U23" i="16"/>
  <c r="V23" i="16"/>
  <c r="W23" i="16"/>
  <c r="X23" i="16"/>
  <c r="R24" i="16"/>
  <c r="S24" i="16"/>
  <c r="T24" i="16"/>
  <c r="U24" i="16"/>
  <c r="V24" i="16"/>
  <c r="W24" i="16"/>
  <c r="X24" i="16"/>
  <c r="Z20" i="16"/>
  <c r="R25" i="16"/>
  <c r="AA20" i="16"/>
  <c r="S25" i="16"/>
  <c r="AB20" i="16"/>
  <c r="T25" i="16"/>
  <c r="AC20" i="16"/>
  <c r="AD20" i="16"/>
  <c r="AE20" i="16"/>
  <c r="AF20" i="16"/>
  <c r="Q199" i="10"/>
  <c r="K31" i="15"/>
  <c r="L31" i="15"/>
  <c r="Q203" i="10"/>
  <c r="M31" i="15"/>
  <c r="Q207" i="10"/>
  <c r="N31" i="15"/>
  <c r="Q211" i="10"/>
  <c r="O31" i="15"/>
  <c r="Q215" i="10"/>
  <c r="P31" i="15"/>
  <c r="Q219" i="10"/>
  <c r="J32" i="15"/>
  <c r="Q223" i="10"/>
  <c r="K32" i="15"/>
  <c r="Q227" i="10"/>
  <c r="L32" i="15"/>
  <c r="Q231" i="10"/>
  <c r="M32" i="15"/>
  <c r="Q235" i="10"/>
  <c r="N32" i="15"/>
  <c r="Q239" i="10"/>
  <c r="O32" i="15"/>
  <c r="Q243" i="10"/>
  <c r="P32" i="15"/>
  <c r="Q247" i="10"/>
  <c r="U131" i="10"/>
  <c r="R28" i="15"/>
  <c r="J33" i="15"/>
  <c r="U135" i="10"/>
  <c r="K33" i="15"/>
  <c r="S28" i="15"/>
  <c r="U139" i="10"/>
  <c r="L33" i="15"/>
  <c r="T28" i="15"/>
  <c r="U143" i="10"/>
  <c r="U28" i="15"/>
  <c r="U147" i="10"/>
  <c r="V28" i="15"/>
  <c r="U151" i="10"/>
  <c r="W28" i="15"/>
  <c r="X28" i="15"/>
  <c r="U155" i="10"/>
  <c r="R29" i="15"/>
  <c r="AO67" i="10"/>
  <c r="AO71" i="10"/>
  <c r="AO75" i="10"/>
  <c r="AO79" i="10"/>
  <c r="AO83" i="10"/>
  <c r="AO87" i="10"/>
  <c r="AO91" i="10"/>
  <c r="AO95" i="10"/>
  <c r="AO99" i="10"/>
  <c r="AO103" i="10"/>
  <c r="AO107" i="10"/>
  <c r="AO111" i="10"/>
  <c r="AO115" i="10"/>
  <c r="AO119" i="10"/>
  <c r="AS3" i="10"/>
  <c r="AS7" i="10"/>
  <c r="AS11" i="10"/>
  <c r="AS15" i="10"/>
  <c r="AS19" i="10"/>
  <c r="AS23" i="10"/>
  <c r="AS27" i="10"/>
  <c r="I344" i="9"/>
  <c r="AA21" i="16" s="1"/>
  <c r="A346" i="9"/>
  <c r="F345" i="9"/>
  <c r="E345" i="9"/>
  <c r="H345" i="9"/>
  <c r="D345" i="9"/>
  <c r="C345" i="9"/>
  <c r="G345" i="9"/>
  <c r="B345" i="9"/>
  <c r="M33" i="15" l="1"/>
  <c r="U159" i="10"/>
  <c r="W159" i="10" s="1"/>
  <c r="U25" i="16"/>
  <c r="S198" i="10"/>
  <c r="R198" i="10"/>
  <c r="S195" i="10"/>
  <c r="T195" i="10"/>
  <c r="T197" i="10"/>
  <c r="S197" i="10"/>
  <c r="R195" i="10"/>
  <c r="T201" i="10"/>
  <c r="R202" i="10"/>
  <c r="S202" i="10"/>
  <c r="S201" i="10"/>
  <c r="S199" i="10"/>
  <c r="T199" i="10"/>
  <c r="R199" i="10"/>
  <c r="W145" i="10"/>
  <c r="V143" i="10"/>
  <c r="W146" i="10"/>
  <c r="X143" i="10"/>
  <c r="V146" i="10"/>
  <c r="X145" i="10"/>
  <c r="W143" i="10"/>
  <c r="R243" i="10"/>
  <c r="S246" i="10"/>
  <c r="T245" i="10"/>
  <c r="S243" i="10"/>
  <c r="T243" i="10"/>
  <c r="S245" i="10"/>
  <c r="R246" i="10"/>
  <c r="R235" i="10"/>
  <c r="S238" i="10"/>
  <c r="T237" i="10"/>
  <c r="S237" i="10"/>
  <c r="R238" i="10"/>
  <c r="S235" i="10"/>
  <c r="T235" i="10"/>
  <c r="R227" i="10"/>
  <c r="S230" i="10"/>
  <c r="T229" i="10"/>
  <c r="S227" i="10"/>
  <c r="T227" i="10"/>
  <c r="S229" i="10"/>
  <c r="R230" i="10"/>
  <c r="T219" i="10"/>
  <c r="S221" i="10"/>
  <c r="S222" i="10"/>
  <c r="T221" i="10"/>
  <c r="R222" i="10"/>
  <c r="S219" i="10"/>
  <c r="R219" i="10"/>
  <c r="S214" i="10"/>
  <c r="R214" i="10"/>
  <c r="R211" i="10"/>
  <c r="T213" i="10"/>
  <c r="S211" i="10"/>
  <c r="T211" i="10"/>
  <c r="S213" i="10"/>
  <c r="R203" i="10"/>
  <c r="R206" i="10"/>
  <c r="S205" i="10"/>
  <c r="T205" i="10"/>
  <c r="T203" i="10"/>
  <c r="S203" i="10"/>
  <c r="S206" i="10"/>
  <c r="W142" i="10"/>
  <c r="V139" i="10"/>
  <c r="X139" i="10"/>
  <c r="X141" i="10"/>
  <c r="W139" i="10"/>
  <c r="W141" i="10"/>
  <c r="V142" i="10"/>
  <c r="V155" i="10"/>
  <c r="W155" i="10"/>
  <c r="V158" i="10"/>
  <c r="W158" i="10"/>
  <c r="W157" i="10"/>
  <c r="X157" i="10"/>
  <c r="X155" i="10"/>
  <c r="X147" i="10"/>
  <c r="V147" i="10"/>
  <c r="X149" i="10"/>
  <c r="W149" i="10"/>
  <c r="W147" i="10"/>
  <c r="W150" i="10"/>
  <c r="V150" i="10"/>
  <c r="W134" i="10"/>
  <c r="V131" i="10"/>
  <c r="X131" i="10"/>
  <c r="X133" i="10"/>
  <c r="V134" i="10"/>
  <c r="W133" i="10"/>
  <c r="W131" i="10"/>
  <c r="V151" i="10"/>
  <c r="V154" i="10"/>
  <c r="W154" i="10"/>
  <c r="W153" i="10"/>
  <c r="X153" i="10"/>
  <c r="W151" i="10"/>
  <c r="X151" i="10"/>
  <c r="X135" i="10"/>
  <c r="V135" i="10"/>
  <c r="X137" i="10"/>
  <c r="W137" i="10"/>
  <c r="V138" i="10"/>
  <c r="W138" i="10"/>
  <c r="W135" i="10"/>
  <c r="S247" i="10"/>
  <c r="T247" i="10"/>
  <c r="S249" i="10"/>
  <c r="R250" i="10"/>
  <c r="R247" i="10"/>
  <c r="S250" i="10"/>
  <c r="T249" i="10"/>
  <c r="R239" i="10"/>
  <c r="S242" i="10"/>
  <c r="T241" i="10"/>
  <c r="S239" i="10"/>
  <c r="T239" i="10"/>
  <c r="S241" i="10"/>
  <c r="R242" i="10"/>
  <c r="R231" i="10"/>
  <c r="S234" i="10"/>
  <c r="T233" i="10"/>
  <c r="S231" i="10"/>
  <c r="T231" i="10"/>
  <c r="S233" i="10"/>
  <c r="R234" i="10"/>
  <c r="R223" i="10"/>
  <c r="S226" i="10"/>
  <c r="T225" i="10"/>
  <c r="S223" i="10"/>
  <c r="T223" i="10"/>
  <c r="S225" i="10"/>
  <c r="R226" i="10"/>
  <c r="T215" i="10"/>
  <c r="R215" i="10"/>
  <c r="R218" i="10"/>
  <c r="S215" i="10"/>
  <c r="S217" i="10"/>
  <c r="T217" i="10"/>
  <c r="S218" i="10"/>
  <c r="R207" i="10"/>
  <c r="R210" i="10"/>
  <c r="T209" i="10"/>
  <c r="T207" i="10"/>
  <c r="S207" i="10"/>
  <c r="S209" i="10"/>
  <c r="S210" i="10"/>
  <c r="V162" i="10"/>
  <c r="S29" i="15"/>
  <c r="AU23" i="10"/>
  <c r="AU26" i="10"/>
  <c r="AV23" i="10"/>
  <c r="AT26" i="10"/>
  <c r="AV25" i="10"/>
  <c r="AU25" i="10"/>
  <c r="AT23" i="10"/>
  <c r="AT10" i="10"/>
  <c r="AU10" i="10"/>
  <c r="AU9" i="10"/>
  <c r="AV9" i="10"/>
  <c r="AU7" i="10"/>
  <c r="AV7" i="10"/>
  <c r="AT7" i="10"/>
  <c r="AP111" i="10"/>
  <c r="AR111" i="10"/>
  <c r="AP114" i="10"/>
  <c r="AQ114" i="10"/>
  <c r="AQ113" i="10"/>
  <c r="AQ111" i="10"/>
  <c r="AR113" i="10"/>
  <c r="AQ97" i="10"/>
  <c r="AR97" i="10"/>
  <c r="AP98" i="10"/>
  <c r="AP95" i="10"/>
  <c r="AQ95" i="10"/>
  <c r="AQ98" i="10"/>
  <c r="AR95" i="10"/>
  <c r="AP82" i="10"/>
  <c r="AQ82" i="10"/>
  <c r="AQ81" i="10"/>
  <c r="AR81" i="10"/>
  <c r="AQ79" i="10"/>
  <c r="AP79" i="10"/>
  <c r="AR79" i="10"/>
  <c r="AV21" i="10"/>
  <c r="AU21" i="10"/>
  <c r="AT19" i="10"/>
  <c r="AT22" i="10"/>
  <c r="AV19" i="10"/>
  <c r="AU22" i="10"/>
  <c r="AU19" i="10"/>
  <c r="AU5" i="10"/>
  <c r="AU6" i="10"/>
  <c r="AU3" i="10"/>
  <c r="AV5" i="10"/>
  <c r="AT3" i="10"/>
  <c r="AV3" i="10"/>
  <c r="AT6" i="10"/>
  <c r="AP110" i="10"/>
  <c r="AR107" i="10"/>
  <c r="AR109" i="10"/>
  <c r="AQ110" i="10"/>
  <c r="AQ109" i="10"/>
  <c r="AQ107" i="10"/>
  <c r="AP107" i="10"/>
  <c r="AP94" i="10"/>
  <c r="AQ94" i="10"/>
  <c r="AQ93" i="10"/>
  <c r="AR93" i="10"/>
  <c r="AQ91" i="10"/>
  <c r="AP91" i="10"/>
  <c r="AR91" i="10"/>
  <c r="AP78" i="10"/>
  <c r="AQ78" i="10"/>
  <c r="AQ77" i="10"/>
  <c r="AR77" i="10"/>
  <c r="AQ75" i="10"/>
  <c r="AP75" i="10"/>
  <c r="AR75" i="10"/>
  <c r="AT30" i="10"/>
  <c r="AU30" i="10"/>
  <c r="AU29" i="10"/>
  <c r="AV29" i="10"/>
  <c r="AU27" i="10"/>
  <c r="AV27" i="10"/>
  <c r="AT27" i="10"/>
  <c r="AV17" i="10"/>
  <c r="AU15" i="10"/>
  <c r="AT15" i="10"/>
  <c r="AT18" i="10"/>
  <c r="AV15" i="10"/>
  <c r="AU17" i="10"/>
  <c r="AU18" i="10"/>
  <c r="AQ122" i="10"/>
  <c r="AR119" i="10"/>
  <c r="AQ119" i="10"/>
  <c r="AP122" i="10"/>
  <c r="AR121" i="10"/>
  <c r="AQ121" i="10"/>
  <c r="AP119" i="10"/>
  <c r="AP103" i="10"/>
  <c r="AR103" i="10"/>
  <c r="AR105" i="10"/>
  <c r="AQ106" i="10"/>
  <c r="AP106" i="10"/>
  <c r="AQ103" i="10"/>
  <c r="AQ105" i="10"/>
  <c r="AP90" i="10"/>
  <c r="AQ90" i="10"/>
  <c r="AQ89" i="10"/>
  <c r="AR89" i="10"/>
  <c r="AQ87" i="10"/>
  <c r="AP87" i="10"/>
  <c r="AR87" i="10"/>
  <c r="AQ74" i="10"/>
  <c r="AQ73" i="10"/>
  <c r="AR73" i="10"/>
  <c r="AQ71" i="10"/>
  <c r="AP71" i="10"/>
  <c r="AR71" i="10"/>
  <c r="AP74" i="10"/>
  <c r="AS31" i="10"/>
  <c r="AU13" i="10"/>
  <c r="AV13" i="10"/>
  <c r="AT14" i="10"/>
  <c r="AU11" i="10"/>
  <c r="AT11" i="10"/>
  <c r="AV11" i="10"/>
  <c r="AU14" i="10"/>
  <c r="AQ118" i="10"/>
  <c r="AR115" i="10"/>
  <c r="AQ115" i="10"/>
  <c r="AP118" i="10"/>
  <c r="AP115" i="10"/>
  <c r="AQ117" i="10"/>
  <c r="AR117" i="10"/>
  <c r="AP102" i="10"/>
  <c r="AR99" i="10"/>
  <c r="AR101" i="10"/>
  <c r="AQ102" i="10"/>
  <c r="AQ101" i="10"/>
  <c r="AQ99" i="10"/>
  <c r="AP99" i="10"/>
  <c r="AP86" i="10"/>
  <c r="AQ86" i="10"/>
  <c r="AQ85" i="10"/>
  <c r="AR85" i="10"/>
  <c r="AQ83" i="10"/>
  <c r="AP83" i="10"/>
  <c r="AR83" i="10"/>
  <c r="AP67" i="10"/>
  <c r="AR67" i="10"/>
  <c r="AP70" i="10"/>
  <c r="AQ70" i="10"/>
  <c r="AQ69" i="10"/>
  <c r="AR69" i="10"/>
  <c r="AQ67" i="10"/>
  <c r="I345" i="9"/>
  <c r="A347" i="9"/>
  <c r="F346" i="9"/>
  <c r="E346" i="9"/>
  <c r="G346" i="9"/>
  <c r="D346" i="9"/>
  <c r="C346" i="9"/>
  <c r="H346" i="9"/>
  <c r="B346" i="9"/>
  <c r="V159" i="10" l="1"/>
  <c r="W162" i="10"/>
  <c r="X161" i="10"/>
  <c r="W161" i="10"/>
  <c r="X159" i="10"/>
  <c r="AB21" i="16"/>
  <c r="V25" i="16"/>
  <c r="U163" i="10"/>
  <c r="W163" i="10" s="1"/>
  <c r="N33" i="15"/>
  <c r="T29" i="15"/>
  <c r="AS35" i="10"/>
  <c r="AU35" i="10" s="1"/>
  <c r="AV31" i="10"/>
  <c r="AT31" i="10"/>
  <c r="AT34" i="10"/>
  <c r="AU34" i="10"/>
  <c r="AU33" i="10"/>
  <c r="AV33" i="10"/>
  <c r="AU31" i="10"/>
  <c r="I346" i="9"/>
  <c r="AC21" i="16" s="1"/>
  <c r="A348" i="9"/>
  <c r="F347" i="9"/>
  <c r="E347" i="9"/>
  <c r="G347" i="9"/>
  <c r="H347" i="9"/>
  <c r="C347" i="9"/>
  <c r="D347" i="9"/>
  <c r="B347" i="9"/>
  <c r="W166" i="10" l="1"/>
  <c r="V166" i="10"/>
  <c r="X165" i="10"/>
  <c r="W165" i="10"/>
  <c r="V163" i="10"/>
  <c r="X163" i="10"/>
  <c r="AU38" i="10"/>
  <c r="AV37" i="10"/>
  <c r="AT35" i="10"/>
  <c r="AT38" i="10"/>
  <c r="AU37" i="10"/>
  <c r="AV35" i="10"/>
  <c r="I347" i="9"/>
  <c r="A349" i="9"/>
  <c r="E348" i="9"/>
  <c r="F348" i="9"/>
  <c r="H348" i="9"/>
  <c r="C348" i="9"/>
  <c r="G348" i="9"/>
  <c r="D348" i="9"/>
  <c r="B348" i="9"/>
  <c r="I348" i="9" l="1"/>
  <c r="A350" i="9"/>
  <c r="E349" i="9"/>
  <c r="G349" i="9"/>
  <c r="D349" i="9"/>
  <c r="C349" i="9"/>
  <c r="H349" i="9"/>
  <c r="B349" i="9"/>
  <c r="F349" i="9"/>
  <c r="I349" i="9" l="1"/>
  <c r="A351" i="9"/>
  <c r="F350" i="9"/>
  <c r="E350" i="9"/>
  <c r="G350" i="9"/>
  <c r="H350" i="9"/>
  <c r="D350" i="9"/>
  <c r="C350" i="9"/>
  <c r="B350" i="9"/>
  <c r="I350" i="9" l="1"/>
  <c r="A352" i="9"/>
  <c r="F351" i="9"/>
  <c r="E351" i="9"/>
  <c r="H351" i="9"/>
  <c r="G351" i="9"/>
  <c r="D351" i="9"/>
  <c r="C351" i="9"/>
  <c r="B351" i="9"/>
  <c r="I351" i="9" l="1"/>
  <c r="A353" i="9"/>
  <c r="F352" i="9"/>
  <c r="E352" i="9"/>
  <c r="D352" i="9"/>
  <c r="H352" i="9"/>
  <c r="G352" i="9"/>
  <c r="C352" i="9"/>
  <c r="B352" i="9"/>
  <c r="I352" i="9" l="1"/>
  <c r="A354" i="9"/>
  <c r="F353" i="9"/>
  <c r="E353" i="9"/>
  <c r="H353" i="9"/>
  <c r="G353" i="9"/>
  <c r="D353" i="9"/>
  <c r="C353" i="9"/>
  <c r="B353" i="9"/>
  <c r="I353" i="9" l="1"/>
  <c r="A355" i="9"/>
  <c r="F354" i="9"/>
  <c r="E354" i="9"/>
  <c r="G354" i="9"/>
  <c r="H354" i="9"/>
  <c r="D354" i="9"/>
  <c r="C354" i="9"/>
  <c r="B354" i="9"/>
  <c r="I354" i="9" l="1"/>
  <c r="A356" i="9"/>
  <c r="F355" i="9"/>
  <c r="E355" i="9"/>
  <c r="H355" i="9"/>
  <c r="D355" i="9"/>
  <c r="C355" i="9"/>
  <c r="G355" i="9"/>
  <c r="B355" i="9"/>
  <c r="P33" i="15" l="1"/>
  <c r="X25" i="16"/>
  <c r="W25" i="16"/>
  <c r="O33" i="15"/>
  <c r="U167" i="10"/>
  <c r="AD22" i="16"/>
  <c r="AC22" i="16"/>
  <c r="AD21" i="16"/>
  <c r="AE21" i="16"/>
  <c r="AF21" i="16"/>
  <c r="Z22" i="16"/>
  <c r="AA22" i="16"/>
  <c r="AB22" i="16"/>
  <c r="U199" i="10"/>
  <c r="X201" i="10" s="1"/>
  <c r="U29" i="15"/>
  <c r="U171" i="10"/>
  <c r="U175" i="10"/>
  <c r="V29" i="15"/>
  <c r="W29" i="15"/>
  <c r="U179" i="10"/>
  <c r="X29" i="15"/>
  <c r="U183" i="10"/>
  <c r="R30" i="15"/>
  <c r="U187" i="10"/>
  <c r="S30" i="15"/>
  <c r="U191" i="10"/>
  <c r="T30" i="15"/>
  <c r="U195" i="10"/>
  <c r="U30" i="15"/>
  <c r="V30" i="15"/>
  <c r="AS39" i="10"/>
  <c r="AS43" i="10"/>
  <c r="AS47" i="10"/>
  <c r="AS51" i="10"/>
  <c r="AS55" i="10"/>
  <c r="AS59" i="10"/>
  <c r="AS63" i="10"/>
  <c r="AS67" i="10"/>
  <c r="AS71" i="10"/>
  <c r="I355" i="9"/>
  <c r="AE22" i="16" s="1"/>
  <c r="A357" i="9"/>
  <c r="E356" i="9"/>
  <c r="G356" i="9"/>
  <c r="D356" i="9"/>
  <c r="C356" i="9"/>
  <c r="H356" i="9"/>
  <c r="B356" i="9"/>
  <c r="F356" i="9"/>
  <c r="U203" i="10" l="1"/>
  <c r="V206" i="10" s="1"/>
  <c r="V170" i="10"/>
  <c r="W170" i="10"/>
  <c r="W167" i="10"/>
  <c r="X167" i="10"/>
  <c r="V167" i="10"/>
  <c r="W169" i="10"/>
  <c r="X169" i="10"/>
  <c r="W201" i="10"/>
  <c r="W199" i="10"/>
  <c r="V202" i="10"/>
  <c r="W202" i="10"/>
  <c r="X199" i="10"/>
  <c r="V199" i="10"/>
  <c r="X191" i="10"/>
  <c r="W191" i="10"/>
  <c r="V191" i="10"/>
  <c r="W194" i="10"/>
  <c r="W193" i="10"/>
  <c r="X193" i="10"/>
  <c r="V194" i="10"/>
  <c r="W183" i="10"/>
  <c r="V186" i="10"/>
  <c r="V183" i="10"/>
  <c r="W186" i="10"/>
  <c r="X183" i="10"/>
  <c r="X185" i="10"/>
  <c r="W185" i="10"/>
  <c r="W175" i="10"/>
  <c r="X175" i="10"/>
  <c r="V175" i="10"/>
  <c r="V178" i="10"/>
  <c r="W178" i="10"/>
  <c r="W177" i="10"/>
  <c r="X177" i="10"/>
  <c r="X195" i="10"/>
  <c r="W195" i="10"/>
  <c r="V195" i="10"/>
  <c r="W198" i="10"/>
  <c r="W197" i="10"/>
  <c r="X197" i="10"/>
  <c r="V198" i="10"/>
  <c r="X187" i="10"/>
  <c r="W187" i="10"/>
  <c r="V187" i="10"/>
  <c r="W190" i="10"/>
  <c r="V190" i="10"/>
  <c r="X189" i="10"/>
  <c r="W189" i="10"/>
  <c r="X181" i="10"/>
  <c r="X179" i="10"/>
  <c r="V179" i="10"/>
  <c r="V182" i="10"/>
  <c r="W181" i="10"/>
  <c r="W179" i="10"/>
  <c r="W182" i="10"/>
  <c r="V174" i="10"/>
  <c r="W174" i="10"/>
  <c r="W173" i="10"/>
  <c r="X173" i="10"/>
  <c r="W171" i="10"/>
  <c r="X171" i="10"/>
  <c r="V171" i="10"/>
  <c r="W30" i="15"/>
  <c r="AT70" i="10"/>
  <c r="AT67" i="10"/>
  <c r="AV69" i="10"/>
  <c r="AU69" i="10"/>
  <c r="AV67" i="10"/>
  <c r="AU70" i="10"/>
  <c r="AU67" i="10"/>
  <c r="AU54" i="10"/>
  <c r="AT51" i="10"/>
  <c r="AT54" i="10"/>
  <c r="AU53" i="10"/>
  <c r="AV53" i="10"/>
  <c r="AV51" i="10"/>
  <c r="AU51" i="10"/>
  <c r="AT66" i="10"/>
  <c r="AV63" i="10"/>
  <c r="AV65" i="10"/>
  <c r="AT63" i="10"/>
  <c r="AU63" i="10"/>
  <c r="AU65" i="10"/>
  <c r="AU66" i="10"/>
  <c r="AV73" i="10"/>
  <c r="AU71" i="10"/>
  <c r="AU74" i="10"/>
  <c r="AT71" i="10"/>
  <c r="AT74" i="10"/>
  <c r="AU73" i="10"/>
  <c r="AV71" i="10"/>
  <c r="AU59" i="10"/>
  <c r="AT59" i="10"/>
  <c r="AV61" i="10"/>
  <c r="AU61" i="10"/>
  <c r="AT62" i="10"/>
  <c r="AV59" i="10"/>
  <c r="AU62" i="10"/>
  <c r="AT43" i="10"/>
  <c r="AU45" i="10"/>
  <c r="AV45" i="10"/>
  <c r="AV43" i="10"/>
  <c r="AU46" i="10"/>
  <c r="AU43" i="10"/>
  <c r="AT46" i="10"/>
  <c r="AU47" i="10"/>
  <c r="AT47" i="10"/>
  <c r="AT50" i="10"/>
  <c r="AU49" i="10"/>
  <c r="AV49" i="10"/>
  <c r="AV47" i="10"/>
  <c r="AU50" i="10"/>
  <c r="AS75" i="10"/>
  <c r="AV57" i="10"/>
  <c r="AT55" i="10"/>
  <c r="AU58" i="10"/>
  <c r="AU57" i="10"/>
  <c r="AT58" i="10"/>
  <c r="AV55" i="10"/>
  <c r="AU55" i="10"/>
  <c r="AV39" i="10"/>
  <c r="AT39" i="10"/>
  <c r="AT42" i="10"/>
  <c r="AU42" i="10"/>
  <c r="AU41" i="10"/>
  <c r="AV41" i="10"/>
  <c r="AU39" i="10"/>
  <c r="I356" i="9"/>
  <c r="AF22" i="16" s="1"/>
  <c r="A358" i="9"/>
  <c r="F357" i="9"/>
  <c r="E357" i="9"/>
  <c r="H357" i="9"/>
  <c r="D357" i="9"/>
  <c r="G357" i="9"/>
  <c r="C357" i="9"/>
  <c r="B357" i="9"/>
  <c r="X203" i="10" l="1"/>
  <c r="X205" i="10"/>
  <c r="W206" i="10"/>
  <c r="V203" i="10"/>
  <c r="W205" i="10"/>
  <c r="W203" i="10"/>
  <c r="U207" i="10"/>
  <c r="X209" i="10" s="1"/>
  <c r="X30" i="15"/>
  <c r="AS79" i="10"/>
  <c r="AV81" i="10" s="1"/>
  <c r="AU78" i="10"/>
  <c r="AU75" i="10"/>
  <c r="AT75" i="10"/>
  <c r="AV77" i="10"/>
  <c r="AU77" i="10"/>
  <c r="AV75" i="10"/>
  <c r="AT78" i="10"/>
  <c r="I357" i="9"/>
  <c r="Z23" i="16" s="1"/>
  <c r="A359" i="9"/>
  <c r="F358" i="9"/>
  <c r="E358" i="9"/>
  <c r="G358" i="9"/>
  <c r="D358" i="9"/>
  <c r="C358" i="9"/>
  <c r="H358" i="9"/>
  <c r="B358" i="9"/>
  <c r="W210" i="10" l="1"/>
  <c r="V207" i="10"/>
  <c r="W207" i="10"/>
  <c r="V210" i="10"/>
  <c r="X207" i="10"/>
  <c r="W209" i="10"/>
  <c r="AU79" i="10"/>
  <c r="AV79" i="10"/>
  <c r="AT82" i="10"/>
  <c r="AU81" i="10"/>
  <c r="AT79" i="10"/>
  <c r="AU82" i="10"/>
  <c r="I358" i="9"/>
  <c r="A360" i="9"/>
  <c r="E359" i="9"/>
  <c r="G359" i="9"/>
  <c r="H359" i="9"/>
  <c r="C359" i="9"/>
  <c r="D359" i="9"/>
  <c r="B359" i="9"/>
  <c r="F359" i="9"/>
  <c r="I359" i="9" l="1"/>
  <c r="A361" i="9"/>
  <c r="E360" i="9"/>
  <c r="H360" i="9"/>
  <c r="G360" i="9"/>
  <c r="D360" i="9"/>
  <c r="C360" i="9"/>
  <c r="B360" i="9"/>
  <c r="F360" i="9"/>
  <c r="I360" i="9" l="1"/>
  <c r="A362" i="9"/>
  <c r="AB23" i="16" s="1"/>
  <c r="E361" i="9"/>
  <c r="C361" i="9"/>
  <c r="H361" i="9"/>
  <c r="G361" i="9"/>
  <c r="D361" i="9"/>
  <c r="B361" i="9"/>
  <c r="F361" i="9"/>
  <c r="AC23" i="16" l="1"/>
  <c r="AA23" i="16"/>
  <c r="U211" i="10"/>
  <c r="U223" i="10"/>
  <c r="W223" i="10" s="1"/>
  <c r="R31" i="15"/>
  <c r="U215" i="10"/>
  <c r="U219" i="10"/>
  <c r="S31" i="15"/>
  <c r="T31" i="15"/>
  <c r="U31" i="15"/>
  <c r="AS83" i="10"/>
  <c r="AS87" i="10"/>
  <c r="AS91" i="10"/>
  <c r="AS95" i="10"/>
  <c r="I361" i="9"/>
  <c r="AD23" i="16" s="1"/>
  <c r="A363" i="9"/>
  <c r="F362" i="9"/>
  <c r="E362" i="9"/>
  <c r="G362" i="9"/>
  <c r="D362" i="9"/>
  <c r="H362" i="9"/>
  <c r="C362" i="9"/>
  <c r="B362" i="9"/>
  <c r="X223" i="10" l="1"/>
  <c r="V226" i="10"/>
  <c r="V223" i="10"/>
  <c r="W225" i="10"/>
  <c r="W226" i="10"/>
  <c r="U227" i="10"/>
  <c r="W229" i="10" s="1"/>
  <c r="V214" i="10"/>
  <c r="X211" i="10"/>
  <c r="V211" i="10"/>
  <c r="W213" i="10"/>
  <c r="W214" i="10"/>
  <c r="W211" i="10"/>
  <c r="X213" i="10"/>
  <c r="X225" i="10"/>
  <c r="W219" i="10"/>
  <c r="V219" i="10"/>
  <c r="X221" i="10"/>
  <c r="V222" i="10"/>
  <c r="X219" i="10"/>
  <c r="W221" i="10"/>
  <c r="W222" i="10"/>
  <c r="V218" i="10"/>
  <c r="X217" i="10"/>
  <c r="V215" i="10"/>
  <c r="W217" i="10"/>
  <c r="W218" i="10"/>
  <c r="W215" i="10"/>
  <c r="X215" i="10"/>
  <c r="V31" i="15"/>
  <c r="AS99" i="10"/>
  <c r="AT99" i="10" s="1"/>
  <c r="AT94" i="10"/>
  <c r="AT91" i="10"/>
  <c r="AU91" i="10"/>
  <c r="AU94" i="10"/>
  <c r="AU93" i="10"/>
  <c r="AV91" i="10"/>
  <c r="AV93" i="10"/>
  <c r="AT90" i="10"/>
  <c r="AT87" i="10"/>
  <c r="AU87" i="10"/>
  <c r="AU90" i="10"/>
  <c r="AU89" i="10"/>
  <c r="AV87" i="10"/>
  <c r="AV89" i="10"/>
  <c r="AV95" i="10"/>
  <c r="AT95" i="10"/>
  <c r="AV97" i="10"/>
  <c r="AU98" i="10"/>
  <c r="AU95" i="10"/>
  <c r="AT98" i="10"/>
  <c r="AU97" i="10"/>
  <c r="AU85" i="10"/>
  <c r="AU83" i="10"/>
  <c r="AU86" i="10"/>
  <c r="AT86" i="10"/>
  <c r="AV85" i="10"/>
  <c r="AT83" i="10"/>
  <c r="AV83" i="10"/>
  <c r="I362" i="9"/>
  <c r="AE23" i="16" s="1"/>
  <c r="A364" i="9"/>
  <c r="F363" i="9"/>
  <c r="E363" i="9"/>
  <c r="D363" i="9"/>
  <c r="C363" i="9"/>
  <c r="G363" i="9"/>
  <c r="H363" i="9"/>
  <c r="B363" i="9"/>
  <c r="V230" i="10" l="1"/>
  <c r="W227" i="10"/>
  <c r="X229" i="10"/>
  <c r="W230" i="10"/>
  <c r="X227" i="10"/>
  <c r="V227" i="10"/>
  <c r="U231" i="10"/>
  <c r="V234" i="10" s="1"/>
  <c r="W31" i="15"/>
  <c r="AV99" i="10"/>
  <c r="AU99" i="10"/>
  <c r="AT102" i="10"/>
  <c r="AU101" i="10"/>
  <c r="AV101" i="10"/>
  <c r="AS103" i="10"/>
  <c r="AT106" i="10" s="1"/>
  <c r="AU102" i="10"/>
  <c r="I363" i="9"/>
  <c r="AF23" i="16" s="1"/>
  <c r="A365" i="9"/>
  <c r="F364" i="9"/>
  <c r="E364" i="9"/>
  <c r="H364" i="9"/>
  <c r="G364" i="9"/>
  <c r="C364" i="9"/>
  <c r="D364" i="9"/>
  <c r="B364" i="9"/>
  <c r="X231" i="10" l="1"/>
  <c r="V231" i="10"/>
  <c r="W233" i="10"/>
  <c r="W234" i="10"/>
  <c r="X233" i="10"/>
  <c r="W231" i="10"/>
  <c r="U235" i="10"/>
  <c r="V238" i="10" s="1"/>
  <c r="X31" i="15"/>
  <c r="AU103" i="10"/>
  <c r="AV103" i="10"/>
  <c r="AT103" i="10"/>
  <c r="AU106" i="10"/>
  <c r="AU105" i="10"/>
  <c r="AV105" i="10"/>
  <c r="AS107" i="10"/>
  <c r="AU107" i="10" s="1"/>
  <c r="I364" i="9"/>
  <c r="Z24" i="16" s="1"/>
  <c r="A366" i="9"/>
  <c r="F365" i="9"/>
  <c r="E365" i="9"/>
  <c r="G365" i="9"/>
  <c r="H365" i="9"/>
  <c r="D365" i="9"/>
  <c r="C365" i="9"/>
  <c r="B365" i="9"/>
  <c r="W237" i="10" l="1"/>
  <c r="W235" i="10"/>
  <c r="X237" i="10"/>
  <c r="V235" i="10"/>
  <c r="W238" i="10"/>
  <c r="X235" i="10"/>
  <c r="U239" i="10"/>
  <c r="W242" i="10" s="1"/>
  <c r="R32" i="15"/>
  <c r="AS111" i="10"/>
  <c r="AU113" i="10" s="1"/>
  <c r="AT110" i="10"/>
  <c r="AT107" i="10"/>
  <c r="AV107" i="10"/>
  <c r="AU109" i="10"/>
  <c r="AV109" i="10"/>
  <c r="AU110" i="10"/>
  <c r="I365" i="9"/>
  <c r="AA24" i="16" s="1"/>
  <c r="A367" i="9"/>
  <c r="E366" i="9"/>
  <c r="G366" i="9"/>
  <c r="D366" i="9"/>
  <c r="H366" i="9"/>
  <c r="C366" i="9"/>
  <c r="B366" i="9"/>
  <c r="F366" i="9"/>
  <c r="W241" i="10" l="1"/>
  <c r="X241" i="10"/>
  <c r="V239" i="10"/>
  <c r="W239" i="10"/>
  <c r="X239" i="10"/>
  <c r="V242" i="10"/>
  <c r="U243" i="10"/>
  <c r="W245" i="10" s="1"/>
  <c r="S32" i="15"/>
  <c r="AU114" i="10"/>
  <c r="AU111" i="10"/>
  <c r="AV113" i="10"/>
  <c r="AT111" i="10"/>
  <c r="AT114" i="10"/>
  <c r="AV111" i="10"/>
  <c r="AS115" i="10"/>
  <c r="I366" i="9"/>
  <c r="AB24" i="16" s="1"/>
  <c r="F367" i="9"/>
  <c r="E367" i="9"/>
  <c r="H367" i="9"/>
  <c r="G367" i="9"/>
  <c r="C367" i="9"/>
  <c r="D367" i="9"/>
  <c r="B367" i="9"/>
  <c r="W246" i="10" l="1"/>
  <c r="X245" i="10"/>
  <c r="X243" i="10"/>
  <c r="V246" i="10"/>
  <c r="W243" i="10"/>
  <c r="V243" i="10"/>
  <c r="U247" i="10"/>
  <c r="W250" i="10" s="1"/>
  <c r="T32" i="15"/>
  <c r="AU118" i="10"/>
  <c r="AU117" i="10"/>
  <c r="AV117" i="10"/>
  <c r="AU115" i="10"/>
  <c r="AV115" i="10"/>
  <c r="AT118" i="10"/>
  <c r="AT115" i="10"/>
  <c r="AS119" i="10"/>
  <c r="I367" i="9"/>
  <c r="U251" i="10" s="1"/>
  <c r="X247" i="10" l="1"/>
  <c r="V247" i="10"/>
  <c r="V250" i="10"/>
  <c r="W247" i="10"/>
  <c r="X249" i="10"/>
  <c r="W249" i="10"/>
  <c r="AB25" i="16"/>
  <c r="AC25" i="16"/>
  <c r="Z25" i="16"/>
  <c r="AD25" i="16"/>
  <c r="AA25" i="16"/>
  <c r="AE25" i="16"/>
  <c r="AF25" i="16"/>
  <c r="AC24" i="16"/>
  <c r="AF24" i="16"/>
  <c r="AD24" i="16"/>
  <c r="AE24" i="16"/>
  <c r="K27" i="15"/>
  <c r="K11" i="15"/>
  <c r="R19" i="15"/>
  <c r="X11" i="15"/>
  <c r="E27" i="15"/>
  <c r="L27" i="15"/>
  <c r="T11" i="15"/>
  <c r="M11" i="15"/>
  <c r="O11" i="15"/>
  <c r="R27" i="15"/>
  <c r="V19" i="15"/>
  <c r="X19" i="15"/>
  <c r="G11" i="15"/>
  <c r="W11" i="15"/>
  <c r="F11" i="15"/>
  <c r="G27" i="15"/>
  <c r="W19" i="15"/>
  <c r="J11" i="15"/>
  <c r="L11" i="15"/>
  <c r="H27" i="15"/>
  <c r="U11" i="15"/>
  <c r="J19" i="15"/>
  <c r="N11" i="15"/>
  <c r="K19" i="15"/>
  <c r="D11" i="15"/>
  <c r="J27" i="15"/>
  <c r="S19" i="15"/>
  <c r="X27" i="15"/>
  <c r="V11" i="15"/>
  <c r="P11" i="15"/>
  <c r="T27" i="15"/>
  <c r="R11" i="15"/>
  <c r="B11" i="15"/>
  <c r="V27" i="15"/>
  <c r="F19" i="15"/>
  <c r="N19" i="15"/>
  <c r="B19" i="15"/>
  <c r="H19" i="15"/>
  <c r="T19" i="15"/>
  <c r="B27" i="15"/>
  <c r="N27" i="15"/>
  <c r="H11" i="15"/>
  <c r="O19" i="15"/>
  <c r="S27" i="15"/>
  <c r="W27" i="15"/>
  <c r="D19" i="15"/>
  <c r="C27" i="15"/>
  <c r="O27" i="15"/>
  <c r="L19" i="15"/>
  <c r="C19" i="15"/>
  <c r="M27" i="15"/>
  <c r="U27" i="15"/>
  <c r="S11" i="15"/>
  <c r="C11" i="15"/>
  <c r="F27" i="15"/>
  <c r="E11" i="15"/>
  <c r="G19" i="15"/>
  <c r="P27" i="15"/>
  <c r="P19" i="15"/>
  <c r="E19" i="15"/>
  <c r="U19" i="15"/>
  <c r="D27" i="15"/>
  <c r="M19" i="15"/>
  <c r="V254" i="10"/>
  <c r="W253" i="10"/>
  <c r="W251" i="10"/>
  <c r="W254" i="10"/>
  <c r="X251" i="10"/>
  <c r="X253" i="10"/>
  <c r="V251" i="10"/>
  <c r="U32" i="15"/>
  <c r="R33" i="15"/>
  <c r="V33" i="15"/>
  <c r="U33" i="15"/>
  <c r="V32" i="15"/>
  <c r="S33" i="15"/>
  <c r="W33" i="15"/>
  <c r="W32" i="15"/>
  <c r="T33" i="15"/>
  <c r="X33" i="15"/>
  <c r="X32" i="15"/>
  <c r="AS123" i="10"/>
  <c r="AT123" i="10" s="1"/>
  <c r="E115" i="10"/>
  <c r="AV119" i="10"/>
  <c r="AT122" i="10"/>
  <c r="AT119" i="10"/>
  <c r="AU122" i="10"/>
  <c r="AU121" i="10"/>
  <c r="AV121" i="10"/>
  <c r="AU119" i="10"/>
  <c r="AU123" i="10" l="1"/>
  <c r="AT126" i="10"/>
  <c r="AU126" i="10"/>
  <c r="AU125" i="10"/>
  <c r="AV123" i="10"/>
  <c r="AV125" i="10"/>
  <c r="H117" i="10"/>
  <c r="H115" i="10"/>
  <c r="F118" i="10"/>
  <c r="F115" i="10"/>
  <c r="G118" i="10"/>
  <c r="G115" i="10"/>
  <c r="G117" i="10"/>
</calcChain>
</file>

<file path=xl/sharedStrings.xml><?xml version="1.0" encoding="utf-8"?>
<sst xmlns="http://schemas.openxmlformats.org/spreadsheetml/2006/main" count="668" uniqueCount="160">
  <si>
    <t>K</t>
  </si>
  <si>
    <t>OS</t>
  </si>
  <si>
    <t>M</t>
  </si>
  <si>
    <t>S</t>
  </si>
  <si>
    <t>A</t>
  </si>
  <si>
    <t>D</t>
  </si>
  <si>
    <t>R</t>
  </si>
  <si>
    <t>OG</t>
  </si>
  <si>
    <t>SZ</t>
  </si>
  <si>
    <t>OE</t>
  </si>
  <si>
    <t>OG ist das Märzdatum des Ostervollmonds. Dies entspricht dem 14. Tag des ersten Monats im Mondkalender, genannt Nisanu. SZ ist das Datum des ersten Sonntags im März.</t>
  </si>
  <si>
    <t>OS = OG + OE ist das Datum des Ostersonntags, als Datum im Monat März dargestellt. (Der 32. März entspricht also dem 1. April, usw.) </t>
  </si>
  <si>
    <t>Liegt der Ostertermin (OS) erst einmal fest, so berechnen sich daraus weitere besondere Kalenderdaten, und zwar </t>
  </si>
  <si>
    <t>OS - 46: Aschermittwoch,</t>
  </si>
  <si>
    <t>OS + 39: Christi Himmelfahrt,</t>
  </si>
  <si>
    <t>OS + 49: Pfingstsonntag,</t>
  </si>
  <si>
    <t>OS+ 60: Fronleichnam.</t>
  </si>
  <si>
    <t>Berechnung des Ostersonntag nach Physikalisch-Technische Bundesanstalt (PTB).</t>
  </si>
  <si>
    <t>Jahr</t>
  </si>
  <si>
    <t>Ostersonntag</t>
  </si>
  <si>
    <t>Datum Ostersonntag:</t>
  </si>
  <si>
    <t>Neujahr</t>
  </si>
  <si>
    <t>Karfreitag</t>
  </si>
  <si>
    <t>Ostermontag</t>
  </si>
  <si>
    <t>Maifeiertag</t>
  </si>
  <si>
    <t>Christi Himmelfahrt</t>
  </si>
  <si>
    <t>Pfingstsonntag</t>
  </si>
  <si>
    <t>Pfingstmontag</t>
  </si>
  <si>
    <t>Tag der Deutschen Einheit</t>
  </si>
  <si>
    <t>1. Weihnachtstag</t>
  </si>
  <si>
    <t>2. Weihnachtstag</t>
  </si>
  <si>
    <t>Heilige Drei Könige</t>
  </si>
  <si>
    <t>Fronleichnam</t>
  </si>
  <si>
    <t>Allerheiligen</t>
  </si>
  <si>
    <t>Reformationstag</t>
  </si>
  <si>
    <t>Buß- und Bettag</t>
  </si>
  <si>
    <t>Augsburger Friedensfest</t>
  </si>
  <si>
    <t>Mariä Himmelfahrt</t>
  </si>
  <si>
    <t>Rosenmontag</t>
  </si>
  <si>
    <t>Fastnacht</t>
  </si>
  <si>
    <t>Aschermittwoch</t>
  </si>
  <si>
    <t>Gründonnerstag</t>
  </si>
  <si>
    <t>Volkstrauertag</t>
  </si>
  <si>
    <t>Totensonntag</t>
  </si>
  <si>
    <t>1. Advent</t>
  </si>
  <si>
    <t>2. Advent</t>
  </si>
  <si>
    <t>3. Advent</t>
  </si>
  <si>
    <t>4. Advent</t>
  </si>
  <si>
    <t>Heiligabend</t>
  </si>
  <si>
    <t>Silvester</t>
  </si>
  <si>
    <t>Karsamstag</t>
  </si>
  <si>
    <t>Palmsonntag</t>
  </si>
  <si>
    <t>Weiberfastnacht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</si>
  <si>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</si>
  <si>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</si>
  <si>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</si>
  <si>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</si>
  <si>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</si>
  <si>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</si>
  <si>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</si>
  <si>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</si>
  <si>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</si>
  <si>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</si>
  <si>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</si>
  <si>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</si>
  <si>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</si>
  <si>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</si>
  <si>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</si>
  <si>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</si>
  <si>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x</t>
  </si>
  <si>
    <t>Geburtstage, Jubiläen, Ereignisse</t>
  </si>
  <si>
    <t>Ereignis</t>
  </si>
  <si>
    <t>Datum</t>
  </si>
  <si>
    <t>Wiederkehr</t>
  </si>
  <si>
    <t>Jährlich</t>
  </si>
  <si>
    <t>Bundesland</t>
  </si>
  <si>
    <t>Einmalig</t>
  </si>
  <si>
    <t>Farbschema</t>
  </si>
  <si>
    <t>Farbschema 1 (Grautöne)</t>
  </si>
  <si>
    <t>Farbschema 2 (Grüntöne)</t>
  </si>
  <si>
    <t>Farbschema 3 (Rottöne)</t>
  </si>
  <si>
    <t>Farbschema 4 (Blautöne)</t>
  </si>
  <si>
    <t>Feiertage, Regionale Festtage, Stille Tage</t>
  </si>
  <si>
    <t>Bezeichnung</t>
  </si>
  <si>
    <t>Einfärben</t>
  </si>
  <si>
    <t>Bundesländer</t>
  </si>
  <si>
    <t>Liste Farbschemata</t>
  </si>
  <si>
    <t>Anzahl Feiertage in Liste:</t>
  </si>
  <si>
    <t>Anzahl Feiertage Bundesland:</t>
  </si>
  <si>
    <t>Liste Textanzeige</t>
  </si>
  <si>
    <t>Textanzeige</t>
  </si>
  <si>
    <t>nein</t>
  </si>
  <si>
    <t>normal</t>
  </si>
  <si>
    <t>farbig</t>
  </si>
  <si>
    <t>Liste Einfärben</t>
  </si>
  <si>
    <t>wie Sa</t>
  </si>
  <si>
    <t>wie So</t>
  </si>
  <si>
    <t>Max. Anzahl Feiertage:</t>
  </si>
  <si>
    <t>Jahrestag</t>
  </si>
  <si>
    <t>Erster Tag</t>
  </si>
  <si>
    <t>Text anzeigen</t>
  </si>
  <si>
    <t>Rang</t>
  </si>
  <si>
    <t>Anzahl Ereignisse:</t>
  </si>
  <si>
    <t>Anzahl</t>
  </si>
  <si>
    <t>Beginn MESZ</t>
  </si>
  <si>
    <t>Letzter Sonntag im März</t>
  </si>
  <si>
    <t>Ende MESZ</t>
  </si>
  <si>
    <t>Letzter Sonntag im Oktober</t>
  </si>
  <si>
    <t>Anzeigetext</t>
  </si>
  <si>
    <t>Formatcode Text</t>
  </si>
  <si>
    <t>Eintrag</t>
  </si>
  <si>
    <t>Tag</t>
  </si>
  <si>
    <t>Textcode Feiertag</t>
  </si>
  <si>
    <t>Textcode Ereignisse (1)</t>
  </si>
  <si>
    <t>Textcode Ereignisse (2)</t>
  </si>
  <si>
    <t>Sa/So</t>
  </si>
  <si>
    <t>Färben Feiertage</t>
  </si>
  <si>
    <t>Farbcode</t>
  </si>
  <si>
    <t>Färben Ereignisse (1)</t>
  </si>
  <si>
    <t>Färben Ereignisse (2)</t>
  </si>
  <si>
    <t>FarbCode</t>
  </si>
  <si>
    <t>Alle Angaben ohne Gewähr</t>
  </si>
  <si>
    <t>vorlab.de</t>
  </si>
  <si>
    <t>Mo</t>
  </si>
  <si>
    <t>Di</t>
  </si>
  <si>
    <t>Mi</t>
  </si>
  <si>
    <t>Do</t>
  </si>
  <si>
    <t>Fr</t>
  </si>
  <si>
    <t>Sa</t>
  </si>
  <si>
    <t>So</t>
  </si>
  <si>
    <r>
      <t xml:space="preserve">Tragen Sie das </t>
    </r>
    <r>
      <rPr>
        <b/>
        <sz val="10"/>
        <rFont val="Arial"/>
        <family val="2"/>
      </rPr>
      <t>Jahr</t>
    </r>
    <r>
      <rPr>
        <sz val="10"/>
        <color theme="1"/>
        <rFont val="Arial"/>
        <family val="2"/>
      </rPr>
      <t xml:space="preserve"> ein und wählen Sie das </t>
    </r>
    <r>
      <rPr>
        <b/>
        <sz val="10"/>
        <rFont val="Arial"/>
        <family val="2"/>
      </rPr>
      <t>Bundesland</t>
    </r>
    <r>
      <rPr>
        <sz val="10"/>
        <color theme="1"/>
        <rFont val="Arial"/>
        <family val="2"/>
      </rPr>
      <t xml:space="preserve"> aus.</t>
    </r>
  </si>
  <si>
    <t>Alle bundeseinheitlichen Feiertage und alle im jeweiligen Bundesland einheitlichen Feiertage werden im Kalender wie Sonntage hinterlegt. Die für das gewählte Bundesland nicht geltenden Feiertage oder die im gewählten Bundesland nicht einheitlichen Feiertage (wie z.B. Augsburger Friedensfest und Mariä Himmelfahrt in Bayern, Fronleichnam in Thüringen) werden nicht hinterlegt, aber durch eine Texteintragung kenntlich gemacht. Andere Tage von Bedeutung, die keine gesetzlichen Feiertage sind, werden ebenfalls angezeigt: Rosenmontag, Fastnacht, Aschermittwoch, Gründonnerstag, Volkstrauertag, Totensonntag, 1. bis 4. Advent, Heiligabend, Silvester.</t>
  </si>
  <si>
    <t>Die Anzeige der Ereignisse erfolgt in zwei separaten Zeilen, unabhängig von den oben genannten Feiertagen. Mehr als zwei solcher Ereignisse können pro Tag nicht angezeigt werden.</t>
  </si>
  <si>
    <r>
      <t xml:space="preserve">In der Tabelle </t>
    </r>
    <r>
      <rPr>
        <b/>
        <sz val="10"/>
        <rFont val="Arial"/>
        <family val="2"/>
      </rPr>
      <t>Jahresplaner</t>
    </r>
    <r>
      <rPr>
        <sz val="10"/>
        <color theme="1"/>
        <rFont val="Arial"/>
        <family val="2"/>
      </rPr>
      <t xml:space="preserve"> sehen Sie das Ergebnis zum Ausdrucken.</t>
    </r>
  </si>
  <si>
    <r>
      <t xml:space="preserve">Der Kalender ist für das Format </t>
    </r>
    <r>
      <rPr>
        <b/>
        <sz val="10"/>
        <rFont val="Arial"/>
        <family val="2"/>
      </rPr>
      <t>A0</t>
    </r>
    <r>
      <rPr>
        <sz val="10"/>
        <color theme="1"/>
        <rFont val="Arial"/>
        <family val="2"/>
      </rPr>
      <t xml:space="preserve"> optimiert. Ein Format von kleiner als </t>
    </r>
    <r>
      <rPr>
        <b/>
        <sz val="10"/>
        <color theme="1"/>
        <rFont val="Arial"/>
        <family val="2"/>
      </rPr>
      <t>A3</t>
    </r>
    <r>
      <rPr>
        <sz val="10"/>
        <color theme="1"/>
        <rFont val="Arial"/>
        <family val="2"/>
      </rPr>
      <t xml:space="preserve"> wird wegen der Lesbarkeit nicht empfohlen.</t>
    </r>
  </si>
  <si>
    <r>
      <t xml:space="preserve">Vor dem Drucken sollten Sie die folgenden Einstellungen überprüfen:
Ausrichtung: </t>
    </r>
    <r>
      <rPr>
        <b/>
        <sz val="9"/>
        <rFont val="Arial"/>
        <family val="2"/>
      </rPr>
      <t>Quer,</t>
    </r>
    <r>
      <rPr>
        <sz val="9"/>
        <rFont val="Arial"/>
        <family val="2"/>
      </rPr>
      <t xml:space="preserve"> Anpassen: </t>
    </r>
    <r>
      <rPr>
        <b/>
        <sz val="9"/>
        <rFont val="Arial"/>
        <family val="2"/>
      </rPr>
      <t>1 Seite breit und 1 Seite hoch</t>
    </r>
    <r>
      <rPr>
        <sz val="9"/>
        <rFont val="Arial"/>
        <family val="2"/>
      </rPr>
      <t xml:space="preserve">, Papierformat: </t>
    </r>
    <r>
      <rPr>
        <b/>
        <sz val="9"/>
        <rFont val="Arial"/>
        <family val="2"/>
      </rPr>
      <t>A0</t>
    </r>
    <r>
      <rPr>
        <sz val="9"/>
        <rFont val="Arial"/>
        <family val="2"/>
      </rPr>
      <t xml:space="preserve"> oder das von Ihnen gewünschte. (Beachten Sie, dass nur die Formate angezeigt werden, die der Drucker verarbeiten kann.)</t>
    </r>
  </si>
  <si>
    <r>
      <t xml:space="preserve">Am besten ist, mit PDF Creator oder einem ähnlichen Tool eine </t>
    </r>
    <r>
      <rPr>
        <b/>
        <sz val="9"/>
        <rFont val="Arial"/>
        <family val="2"/>
      </rPr>
      <t>PDF</t>
    </r>
    <r>
      <rPr>
        <sz val="9"/>
        <rFont val="Arial"/>
        <family val="2"/>
      </rPr>
      <t xml:space="preserve">-Datei im </t>
    </r>
    <r>
      <rPr>
        <b/>
        <sz val="9"/>
        <rFont val="Arial"/>
        <family val="2"/>
      </rPr>
      <t>A0</t>
    </r>
    <r>
      <rPr>
        <sz val="9"/>
        <rFont val="Arial"/>
        <family val="2"/>
      </rPr>
      <t>-Format zu erzeugen. Diese Datei kann man dann auf dem Drucker in beliebigen Formaten ausdrucken.</t>
    </r>
  </si>
  <si>
    <r>
      <t xml:space="preserve">Die Tabellen </t>
    </r>
    <r>
      <rPr>
        <b/>
        <sz val="10"/>
        <rFont val="Arial"/>
        <family val="2"/>
      </rPr>
      <t>Kompakt_Hoch</t>
    </r>
    <r>
      <rPr>
        <sz val="10"/>
        <color theme="1"/>
        <rFont val="Arial"/>
        <family val="2"/>
      </rPr>
      <t xml:space="preserve"> und </t>
    </r>
    <r>
      <rPr>
        <b/>
        <sz val="10"/>
        <rFont val="Arial"/>
        <family val="2"/>
      </rPr>
      <t>Kompakt_Quer</t>
    </r>
    <r>
      <rPr>
        <sz val="10"/>
        <color theme="1"/>
        <rFont val="Arial"/>
        <family val="2"/>
      </rPr>
      <t xml:space="preserve"> zeigen Jahreskalender, die für </t>
    </r>
    <r>
      <rPr>
        <b/>
        <sz val="10"/>
        <rFont val="Arial"/>
        <family val="2"/>
      </rPr>
      <t>A5</t>
    </r>
    <r>
      <rPr>
        <sz val="10"/>
        <color theme="1"/>
        <rFont val="Arial"/>
        <family val="2"/>
      </rPr>
      <t xml:space="preserve"> optimiert sind. Wenn Sie sie in </t>
    </r>
    <r>
      <rPr>
        <b/>
        <sz val="10"/>
        <rFont val="Arial"/>
        <family val="2"/>
      </rPr>
      <t>A4</t>
    </r>
    <r>
      <rPr>
        <sz val="10"/>
        <color theme="1"/>
        <rFont val="Arial"/>
        <family val="2"/>
      </rPr>
      <t xml:space="preserve"> ausdrucken wollen, müssen sie in der </t>
    </r>
    <r>
      <rPr>
        <b/>
        <sz val="10"/>
        <color theme="1"/>
        <rFont val="Arial"/>
        <family val="2"/>
      </rPr>
      <t>S</t>
    </r>
    <r>
      <rPr>
        <b/>
        <sz val="10"/>
        <rFont val="Arial"/>
        <family val="2"/>
      </rPr>
      <t>kalierung</t>
    </r>
    <r>
      <rPr>
        <sz val="10"/>
        <color theme="1"/>
        <rFont val="Arial"/>
        <family val="2"/>
      </rPr>
      <t xml:space="preserve"> </t>
    </r>
    <r>
      <rPr>
        <b/>
        <sz val="10"/>
        <rFont val="Arial"/>
        <family val="2"/>
      </rPr>
      <t>141%</t>
    </r>
    <r>
      <rPr>
        <sz val="10"/>
        <color theme="1"/>
        <rFont val="Arial"/>
        <family val="2"/>
      </rPr>
      <t xml:space="preserve"> eingeben.</t>
    </r>
  </si>
  <si>
    <r>
      <t xml:space="preserve">In der Tabelle </t>
    </r>
    <r>
      <rPr>
        <b/>
        <sz val="10"/>
        <rFont val="Arial"/>
        <family val="2"/>
      </rPr>
      <t>Einstellungen</t>
    </r>
    <r>
      <rPr>
        <sz val="10"/>
        <rFont val="Arial"/>
        <family val="2"/>
      </rPr>
      <t xml:space="preserve"> werden die Grundeinstellungen vorgenommen.</t>
    </r>
  </si>
  <si>
    <r>
      <t xml:space="preserve">Vier </t>
    </r>
    <r>
      <rPr>
        <b/>
        <sz val="10"/>
        <color theme="1"/>
        <rFont val="Arial"/>
        <family val="2"/>
      </rPr>
      <t>Farbschemata</t>
    </r>
    <r>
      <rPr>
        <sz val="10"/>
        <color theme="1"/>
        <rFont val="Arial"/>
        <family val="2"/>
      </rPr>
      <t xml:space="preserve"> stehen zur Auswahl zur Verfügung.
Hinweis: Denken Sie daran, dass Farbausdrucke in der Regel das Mehrfache von Schwarzweißdrucken kosten.</t>
    </r>
  </si>
  <si>
    <r>
      <t xml:space="preserve">In der Tabelle der </t>
    </r>
    <r>
      <rPr>
        <b/>
        <sz val="10"/>
        <color theme="1"/>
        <rFont val="Arial"/>
        <family val="2"/>
      </rPr>
      <t>Feiertage, Regionalen Festtage und Stillen Tage</t>
    </r>
    <r>
      <rPr>
        <sz val="10"/>
        <color theme="1"/>
        <rFont val="Arial"/>
        <family val="2"/>
      </rPr>
      <t xml:space="preserve"> können Sie weitere Einstellungen vornehmen.</t>
    </r>
  </si>
  <si>
    <r>
      <t xml:space="preserve">Der Text kann </t>
    </r>
    <r>
      <rPr>
        <b/>
        <sz val="10"/>
        <color theme="1"/>
        <rFont val="Arial"/>
        <family val="2"/>
      </rPr>
      <t>normal,</t>
    </r>
    <r>
      <rPr>
        <sz val="10"/>
        <color theme="1"/>
        <rFont val="Arial"/>
        <family val="2"/>
      </rPr>
      <t xml:space="preserve"> </t>
    </r>
    <r>
      <rPr>
        <b/>
        <sz val="10"/>
        <color theme="1"/>
        <rFont val="Arial"/>
        <family val="2"/>
      </rPr>
      <t>farbig</t>
    </r>
    <r>
      <rPr>
        <sz val="10"/>
        <color theme="1"/>
        <rFont val="Arial"/>
        <family val="2"/>
      </rPr>
      <t xml:space="preserve"> oder gar nicht </t>
    </r>
    <r>
      <rPr>
        <b/>
        <sz val="10"/>
        <color theme="1"/>
        <rFont val="Arial"/>
        <family val="2"/>
      </rPr>
      <t>(nein)</t>
    </r>
    <r>
      <rPr>
        <sz val="10"/>
        <color theme="1"/>
        <rFont val="Arial"/>
        <family val="2"/>
      </rPr>
      <t xml:space="preserve"> angezeigt werden.</t>
    </r>
  </si>
  <si>
    <r>
      <t xml:space="preserve">Der jeweilige Tag kann wie die Sonntage, wie die Samstage oder gar nicht </t>
    </r>
    <r>
      <rPr>
        <b/>
        <sz val="10"/>
        <color theme="1"/>
        <rFont val="Arial"/>
        <family val="2"/>
      </rPr>
      <t>eingefärbt</t>
    </r>
    <r>
      <rPr>
        <sz val="10"/>
        <color theme="1"/>
        <rFont val="Arial"/>
        <family val="2"/>
      </rPr>
      <t xml:space="preserve"> werden.</t>
    </r>
  </si>
  <si>
    <t>Diese Auswahlmöglichkeit steht für die im gewählten Bundesland einheitlichen Feiertage, die immer wie Sonntage eingefärbt werden, nicht zur Verfügung.</t>
  </si>
  <si>
    <r>
      <t xml:space="preserve">In der Tabelle </t>
    </r>
    <r>
      <rPr>
        <b/>
        <sz val="10"/>
        <color theme="1"/>
        <rFont val="Arial"/>
        <family val="2"/>
      </rPr>
      <t>Geburtstage, Jubiläen, Ereignisse</t>
    </r>
    <r>
      <rPr>
        <sz val="10"/>
        <color theme="1"/>
        <rFont val="Arial"/>
        <family val="2"/>
      </rPr>
      <t xml:space="preserve"> können Sie bis zu 36 weitere Tage eintragen, die für Sie von Bedeutung sind.</t>
    </r>
  </si>
  <si>
    <t>Die Reihenfolge der Eintragung in der Tabelle ist beliebig.</t>
  </si>
  <si>
    <r>
      <t xml:space="preserve">Unterschieden wird zwischen </t>
    </r>
    <r>
      <rPr>
        <b/>
        <sz val="10"/>
        <color theme="1"/>
        <rFont val="Arial"/>
        <family val="2"/>
      </rPr>
      <t>einmaligen</t>
    </r>
    <r>
      <rPr>
        <sz val="10"/>
        <color theme="1"/>
        <rFont val="Arial"/>
        <family val="2"/>
      </rPr>
      <t xml:space="preserve"> Ereignissen, die nur für das jeweilige Jahr Gültigkeit haben. Sie müssen mit der richtigen Jahreszahl eingetragen werden.</t>
    </r>
  </si>
  <si>
    <r>
      <t xml:space="preserve">Dazu kommen Ereignisse, die </t>
    </r>
    <r>
      <rPr>
        <b/>
        <sz val="10"/>
        <color theme="1"/>
        <rFont val="Arial"/>
        <family val="2"/>
      </rPr>
      <t>jährlich</t>
    </r>
    <r>
      <rPr>
        <sz val="10"/>
        <color theme="1"/>
        <rFont val="Arial"/>
        <family val="2"/>
      </rPr>
      <t xml:space="preserve"> wiederkehren. Sie müssen mit einem Anfangsdatum aufgenommen werden. Sie werden in den Folgejahren automatisch übernommen.</t>
    </r>
  </si>
  <si>
    <r>
      <rPr>
        <b/>
        <sz val="10"/>
        <color theme="1"/>
        <rFont val="Arial"/>
        <family val="2"/>
      </rPr>
      <t>Jahrestage</t>
    </r>
    <r>
      <rPr>
        <sz val="10"/>
        <color theme="1"/>
        <rFont val="Arial"/>
        <family val="2"/>
      </rPr>
      <t xml:space="preserve"> werden zusätzlich mit der Zahl ihrer Wiederkehr versehen, die in Klammern hinter der Bezeichnung angegeben wird.</t>
    </r>
  </si>
  <si>
    <t>Betriebsfeier als Beispiel für ein einmaliges Ereignis im Jahr 2014.</t>
  </si>
  <si>
    <t>Valentinstag als Beispiel für ein jährliches Ereignis im Jahr 2014.</t>
  </si>
  <si>
    <t>Omas Geburtstag als Beispiel für einen Jahrestag im Jahr 2014 in Kombination mit einem Brückentag als einmaliges Ereignis, das wie ein Samstag gefärbt ist.</t>
  </si>
  <si>
    <t>Weitere Excel-Vorlagen und Tools gibt es auf vorlab.de.</t>
  </si>
  <si>
    <t>Diese Arbeitsmappe enthält einen Jahreskalender mit Feiertagen und wichtigen Ereignissen zum Ausdrucken für die Wand oder den Schreibtisch. Die beweglichen Feiertage werden für jedes Jahr automatisch neuberechnet.</t>
  </si>
  <si>
    <t>Im nebenstehenden Beispiel werden beispilesweise Weiberfastnacht, Rosenmontag, Palmsonntag, Gründonnerstag und Karsamstag nicht angezeigt, das Augsburger Friedensfest wird jedoch wie die anderen Feiertage wie ein Sonntag eingefärbt.</t>
  </si>
  <si>
    <t>Urlaub</t>
  </si>
  <si>
    <t>Brückentag</t>
  </si>
  <si>
    <t>Valentinstag</t>
  </si>
  <si>
    <t>Omas Geburtstag</t>
  </si>
  <si>
    <t>Betriebsruhe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</si>
</sst>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dd\ dd/mm/yy"/>
    <numFmt numFmtId="165" formatCode="dd/mm/yy;@"/>
    <numFmt numFmtId="166" formatCode="mmmm"/>
    <numFmt numFmtId="167" formatCode="d"/>
    <numFmt numFmtId="168" formatCode="ddd"/>
    <numFmt numFmtId="169" formatCode="&quot;KW&quot;\ 0"/>
    <numFmt numFmtId="170" formatCode="0_ "/>
  </numFmts>
  <fonts count="31" x14ac:knownFonts="1">
    <font>
      <sz val="10"/>
      <color theme="1"/>
      <name val="Arial"/>
      <family val="2"/>
    </font>
    <font>
      <sz val="20"/>
      <color theme="1"/>
      <name val="Calibri"/>
      <family val="2"/>
      <scheme val="minor"/>
    </font>
    <font>
      <sz val="12"/>
      <color theme="1"/>
      <name val="Cambria"/>
      <family val="1"/>
      <scheme val="major"/>
    </font>
    <font>
      <sz val="12"/>
      <name val="Calibri"/>
      <family val="2"/>
      <scheme val="minor"/>
    </font>
    <font>
      <sz val="10"/>
      <name val="Arial"/>
      <family val="2"/>
    </font>
    <font>
      <sz val="12"/>
      <color theme="1"/>
      <name val="Calibri"/>
      <family val="2"/>
      <scheme val="minor"/>
    </font>
    <font>
      <sz val="11"/>
      <color theme="1"/>
      <name val="Cambria"/>
      <family val="1"/>
      <scheme val="major"/>
    </font>
    <font>
      <sz val="48"/>
      <color theme="1" tint="0.34998626667073579"/>
      <name val="Cambria"/>
      <family val="1"/>
      <scheme val="major"/>
    </font>
    <font>
      <b/>
      <sz val="36"/>
      <color theme="1"/>
      <name val="Arial"/>
      <family val="2"/>
    </font>
    <font>
      <sz val="28"/>
      <color theme="1"/>
      <name val="Arial"/>
      <family val="2"/>
    </font>
    <font>
      <sz val="12"/>
      <color theme="1"/>
      <name val="Arial"/>
      <family val="2"/>
    </font>
    <font>
      <sz val="18"/>
      <color theme="1"/>
      <name val="Arial"/>
      <family val="2"/>
    </font>
    <font>
      <sz val="72"/>
      <color theme="1"/>
      <name val="Cambria"/>
      <family val="1"/>
      <scheme val="major"/>
    </font>
    <font>
      <sz val="10"/>
      <color theme="1"/>
      <name val="Calibri"/>
      <family val="2"/>
      <scheme val="minor"/>
    </font>
    <font>
      <sz val="8"/>
      <color theme="1"/>
      <name val="Arial"/>
      <family val="2"/>
    </font>
    <font>
      <sz val="9"/>
      <color theme="1"/>
      <name val="Arial"/>
      <family val="2"/>
    </font>
    <font>
      <b/>
      <sz val="14"/>
      <name val="Arial"/>
      <family val="2"/>
    </font>
    <font>
      <b/>
      <sz val="10"/>
      <name val="Arial"/>
      <family val="2"/>
    </font>
    <font>
      <b/>
      <sz val="10"/>
      <color theme="0" tint="-0.499984740745262"/>
      <name val="Arial"/>
      <family val="2"/>
    </font>
    <font>
      <sz val="8"/>
      <name val="Arial"/>
      <family val="2"/>
    </font>
    <font>
      <sz val="9"/>
      <name val="Arial"/>
      <family val="2"/>
    </font>
    <font>
      <b/>
      <sz val="9"/>
      <color indexed="23"/>
      <name val="Arial"/>
      <family val="2"/>
    </font>
    <font>
      <b/>
      <sz val="9"/>
      <name val="Arial"/>
      <family val="2"/>
    </font>
    <font>
      <sz val="8"/>
      <name val="Calibri"/>
      <family val="2"/>
      <scheme val="minor"/>
    </font>
    <font>
      <sz val="8"/>
      <color theme="0" tint="-0.34998626667073579"/>
      <name val="Arial"/>
      <family val="2"/>
    </font>
    <font>
      <b/>
      <sz val="10"/>
      <color theme="1"/>
      <name val="Arial"/>
      <family val="2"/>
    </font>
    <font>
      <sz val="16"/>
      <color theme="1"/>
      <name val="Cambria"/>
      <family val="1"/>
      <scheme val="major"/>
    </font>
    <font>
      <sz val="16"/>
      <color theme="1" tint="0.34998626667073579"/>
      <name val="Cambria"/>
      <family val="1"/>
      <scheme val="major"/>
    </font>
    <font>
      <b/>
      <sz val="8"/>
      <color theme="0" tint="-0.499984740745262"/>
      <name val="Arial"/>
      <family val="2"/>
    </font>
    <font>
      <sz val="8"/>
      <color theme="1"/>
      <name val="Calibri"/>
      <family val="2"/>
      <scheme val="minor"/>
    </font>
    <font>
      <sz val="12"/>
      <color indexed="62"/>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1" tint="0.34998626667073579"/>
      </left>
      <right/>
      <top style="medium">
        <color theme="1" tint="0.34998626667073579"/>
      </top>
      <bottom/>
      <diagonal/>
    </border>
    <border>
      <left style="medium">
        <color theme="1" tint="0.34998626667073579"/>
      </left>
      <right/>
      <top/>
      <bottom/>
      <diagonal/>
    </border>
    <border>
      <left style="medium">
        <color theme="1" tint="0.34998626667073579"/>
      </left>
      <right/>
      <top/>
      <bottom style="medium">
        <color theme="1" tint="0.34998626667073579"/>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right style="medium">
        <color theme="1" tint="0.34998626667073579"/>
      </right>
      <top/>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right/>
      <top/>
      <bottom style="thick">
        <color theme="0"/>
      </bottom>
      <diagonal/>
    </border>
    <border>
      <left style="thick">
        <color theme="0"/>
      </left>
      <right/>
      <top style="thick">
        <color theme="0"/>
      </top>
      <bottom style="medium">
        <color theme="1" tint="0.34998626667073579"/>
      </bottom>
      <diagonal/>
    </border>
    <border>
      <left/>
      <right/>
      <top style="thick">
        <color theme="0"/>
      </top>
      <bottom style="medium">
        <color theme="1" tint="0.34998626667073579"/>
      </bottom>
      <diagonal/>
    </border>
    <border>
      <left/>
      <right style="thick">
        <color theme="0"/>
      </right>
      <top style="thick">
        <color theme="0"/>
      </top>
      <bottom style="medium">
        <color theme="1" tint="0.34998626667073579"/>
      </bottom>
      <diagonal/>
    </border>
    <border>
      <left style="thick">
        <color indexed="23"/>
      </left>
      <right/>
      <top style="thick">
        <color indexed="23"/>
      </top>
      <bottom style="thin">
        <color indexed="64"/>
      </bottom>
      <diagonal/>
    </border>
    <border>
      <left/>
      <right/>
      <top style="thick">
        <color indexed="23"/>
      </top>
      <bottom style="thin">
        <color indexed="64"/>
      </bottom>
      <diagonal/>
    </border>
    <border>
      <left/>
      <right style="thick">
        <color indexed="23"/>
      </right>
      <top style="thick">
        <color indexed="23"/>
      </top>
      <bottom style="thin">
        <color indexed="64"/>
      </bottom>
      <diagonal/>
    </border>
    <border>
      <left style="thick">
        <color indexed="23"/>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ck">
        <color indexed="23"/>
      </right>
      <top style="thin">
        <color indexed="64"/>
      </top>
      <bottom/>
      <diagonal/>
    </border>
    <border>
      <left style="thick">
        <color indexed="23"/>
      </left>
      <right/>
      <top/>
      <bottom/>
      <diagonal/>
    </border>
    <border>
      <left style="thin">
        <color indexed="64"/>
      </left>
      <right/>
      <top/>
      <bottom/>
      <diagonal/>
    </border>
    <border>
      <left/>
      <right style="thick">
        <color indexed="23"/>
      </right>
      <top/>
      <bottom/>
      <diagonal/>
    </border>
    <border>
      <left style="thick">
        <color indexed="23"/>
      </left>
      <right/>
      <top/>
      <bottom style="thick">
        <color indexed="23"/>
      </bottom>
      <diagonal/>
    </border>
    <border>
      <left style="thin">
        <color indexed="64"/>
      </left>
      <right/>
      <top/>
      <bottom style="thick">
        <color indexed="23"/>
      </bottom>
      <diagonal/>
    </border>
    <border>
      <left/>
      <right/>
      <top/>
      <bottom style="thick">
        <color indexed="23"/>
      </bottom>
      <diagonal/>
    </border>
    <border>
      <left/>
      <right style="thick">
        <color indexed="23"/>
      </right>
      <top/>
      <bottom style="thick">
        <color indexed="23"/>
      </bottom>
      <diagonal/>
    </border>
    <border>
      <left style="thick">
        <color indexed="23"/>
      </left>
      <right/>
      <top style="thick">
        <color indexed="23"/>
      </top>
      <bottom style="medium">
        <color indexed="23"/>
      </bottom>
      <diagonal/>
    </border>
    <border>
      <left/>
      <right/>
      <top style="thick">
        <color indexed="23"/>
      </top>
      <bottom style="medium">
        <color indexed="23"/>
      </bottom>
      <diagonal/>
    </border>
    <border>
      <left/>
      <right style="thick">
        <color indexed="23"/>
      </right>
      <top style="thick">
        <color indexed="23"/>
      </top>
      <bottom style="medium">
        <color indexed="23"/>
      </bottom>
      <diagonal/>
    </border>
    <border>
      <left style="thick">
        <color indexed="23"/>
      </left>
      <right style="thin">
        <color indexed="64"/>
      </right>
      <top/>
      <bottom/>
      <diagonal/>
    </border>
  </borders>
  <cellStyleXfs count="2">
    <xf numFmtId="0" fontId="0" fillId="0" borderId="0"/>
    <xf numFmtId="0" fontId="4" fillId="0" borderId="0"/>
  </cellStyleXfs>
  <cellXfs count="129">
    <xf numFmtId="0" fontId="0" fillId="0" borderId="0" xfId="0"/>
    <xf numFmtId="0" fontId="0" fillId="0" borderId="1" xfId="0" applyBorder="1" applyProtection="1">
      <protection hidden="1"/>
    </xf>
    <xf numFmtId="0" fontId="0" fillId="0" borderId="0" xfId="0" applyFill="1" applyBorder="1" applyAlignment="1" applyProtection="1">
      <protection hidden="1"/>
    </xf>
    <xf numFmtId="0" fontId="0" fillId="0" borderId="1" xfId="0" applyBorder="1" applyAlignment="1" applyProtection="1">
      <alignment textRotation="90"/>
      <protection hidden="1"/>
    </xf>
    <xf numFmtId="0" fontId="2" fillId="0" borderId="0" xfId="0" applyFont="1" applyProtection="1">
      <protection hidden="1"/>
    </xf>
    <xf numFmtId="0" fontId="0" fillId="0" borderId="0" xfId="0" applyProtection="1">
      <protection locked="0"/>
    </xf>
    <xf numFmtId="0" fontId="3" fillId="4" borderId="2" xfId="0" applyFont="1" applyFill="1" applyBorder="1" applyProtection="1">
      <protection hidden="1"/>
    </xf>
    <xf numFmtId="0" fontId="5" fillId="4" borderId="2" xfId="0" applyFont="1" applyFill="1" applyBorder="1" applyAlignment="1">
      <alignment horizontal="center"/>
    </xf>
    <xf numFmtId="0" fontId="5" fillId="2" borderId="2" xfId="0" applyFont="1" applyFill="1" applyBorder="1" applyProtection="1">
      <protection locked="0"/>
    </xf>
    <xf numFmtId="0" fontId="5" fillId="2" borderId="2" xfId="0" applyFont="1" applyFill="1" applyBorder="1" applyAlignment="1" applyProtection="1">
      <alignment horizontal="center"/>
      <protection locked="0"/>
    </xf>
    <xf numFmtId="0" fontId="6" fillId="0" borderId="0" xfId="0" applyFont="1" applyProtection="1">
      <protection hidden="1"/>
    </xf>
    <xf numFmtId="0" fontId="6" fillId="0" borderId="0" xfId="0" applyFont="1" applyAlignment="1" applyProtection="1">
      <alignment horizontal="center"/>
      <protection hidden="1"/>
    </xf>
    <xf numFmtId="14" fontId="5" fillId="4" borderId="2" xfId="0" applyNumberFormat="1" applyFont="1" applyFill="1" applyBorder="1" applyAlignment="1" applyProtection="1">
      <alignment horizontal="center"/>
      <protection hidden="1"/>
    </xf>
    <xf numFmtId="14" fontId="5" fillId="2" borderId="2" xfId="0" applyNumberFormat="1" applyFont="1" applyFill="1" applyBorder="1" applyAlignment="1" applyProtection="1">
      <alignment horizontal="center"/>
      <protection locked="0"/>
    </xf>
    <xf numFmtId="0" fontId="0" fillId="0" borderId="0" xfId="0" applyBorder="1" applyAlignment="1" applyProtection="1">
      <alignment shrinkToFit="1"/>
      <protection hidden="1"/>
    </xf>
    <xf numFmtId="0" fontId="10" fillId="0" borderId="10" xfId="0" applyNumberFormat="1" applyFont="1" applyBorder="1" applyAlignment="1" applyProtection="1">
      <alignment horizontal="left"/>
      <protection hidden="1"/>
    </xf>
    <xf numFmtId="0" fontId="0" fillId="0" borderId="10" xfId="0" applyBorder="1" applyAlignment="1" applyProtection="1">
      <alignment shrinkToFit="1"/>
      <protection hidden="1"/>
    </xf>
    <xf numFmtId="0" fontId="0" fillId="0" borderId="0" xfId="0" applyAlignment="1">
      <alignment horizontal="center" textRotation="90"/>
    </xf>
    <xf numFmtId="14" fontId="0" fillId="0" borderId="1" xfId="0" applyNumberFormat="1" applyBorder="1" applyProtection="1">
      <protection hidden="1"/>
    </xf>
    <xf numFmtId="14" fontId="0" fillId="0" borderId="0" xfId="0" applyNumberFormat="1" applyProtection="1">
      <protection hidden="1"/>
    </xf>
    <xf numFmtId="0" fontId="12" fillId="0" borderId="0" xfId="0" applyFont="1" applyAlignment="1" applyProtection="1">
      <alignment vertical="center"/>
      <protection hidden="1"/>
    </xf>
    <xf numFmtId="0" fontId="0" fillId="0" borderId="0" xfId="0" applyNumberFormat="1" applyBorder="1" applyAlignment="1" applyProtection="1">
      <alignment shrinkToFit="1"/>
      <protection hidden="1"/>
    </xf>
    <xf numFmtId="0" fontId="0" fillId="0" borderId="10" xfId="0" applyNumberFormat="1" applyBorder="1" applyAlignment="1" applyProtection="1">
      <alignment shrinkToFit="1"/>
      <protection hidden="1"/>
    </xf>
    <xf numFmtId="0" fontId="13" fillId="0" borderId="0" xfId="0" applyFont="1" applyAlignment="1" applyProtection="1">
      <alignment horizontal="right" vertical="center"/>
      <protection hidden="1"/>
    </xf>
    <xf numFmtId="0" fontId="0" fillId="0" borderId="0" xfId="0" applyProtection="1">
      <protection hidden="1"/>
    </xf>
    <xf numFmtId="0" fontId="4" fillId="0" borderId="0" xfId="1"/>
    <xf numFmtId="0" fontId="4" fillId="0" borderId="0" xfId="1" applyAlignment="1">
      <alignment vertical="center"/>
    </xf>
    <xf numFmtId="0" fontId="4" fillId="0" borderId="19" xfId="1" applyBorder="1" applyAlignment="1" applyProtection="1">
      <alignment vertical="center"/>
      <protection hidden="1"/>
    </xf>
    <xf numFmtId="0" fontId="4" fillId="0" borderId="20" xfId="1" applyBorder="1" applyAlignment="1" applyProtection="1">
      <alignment horizontal="center" vertical="center"/>
      <protection hidden="1"/>
    </xf>
    <xf numFmtId="0" fontId="4" fillId="0" borderId="21" xfId="1" applyBorder="1" applyAlignment="1" applyProtection="1">
      <alignment horizontal="center" vertical="center"/>
      <protection hidden="1"/>
    </xf>
    <xf numFmtId="0" fontId="18" fillId="0" borderId="21" xfId="1" applyFont="1" applyBorder="1" applyAlignment="1" applyProtection="1">
      <alignment horizontal="center" vertical="center"/>
      <protection hidden="1"/>
    </xf>
    <xf numFmtId="0" fontId="17" fillId="0" borderId="22" xfId="1" applyFont="1" applyBorder="1" applyAlignment="1" applyProtection="1">
      <alignment horizontal="center" vertical="center"/>
      <protection hidden="1"/>
    </xf>
    <xf numFmtId="0" fontId="19" fillId="0" borderId="23" xfId="1" applyFont="1" applyBorder="1" applyAlignment="1" applyProtection="1">
      <alignment vertical="center"/>
      <protection hidden="1"/>
    </xf>
    <xf numFmtId="167" fontId="20" fillId="0" borderId="20" xfId="1" applyNumberFormat="1" applyFont="1" applyBorder="1" applyAlignment="1" applyProtection="1">
      <alignment vertical="center"/>
      <protection hidden="1"/>
    </xf>
    <xf numFmtId="167" fontId="20" fillId="0" borderId="21" xfId="1" applyNumberFormat="1" applyFont="1" applyBorder="1" applyAlignment="1" applyProtection="1">
      <alignment vertical="center"/>
      <protection hidden="1"/>
    </xf>
    <xf numFmtId="167" fontId="21" fillId="0" borderId="21" xfId="1" applyNumberFormat="1" applyFont="1" applyBorder="1" applyAlignment="1" applyProtection="1">
      <alignment vertical="center"/>
      <protection hidden="1"/>
    </xf>
    <xf numFmtId="167" fontId="22" fillId="0" borderId="22" xfId="1" applyNumberFormat="1" applyFont="1" applyBorder="1" applyAlignment="1" applyProtection="1">
      <alignment vertical="center"/>
      <protection hidden="1"/>
    </xf>
    <xf numFmtId="167" fontId="20" fillId="0" borderId="24" xfId="1" applyNumberFormat="1" applyFont="1" applyBorder="1" applyAlignment="1" applyProtection="1">
      <alignment vertical="center"/>
      <protection hidden="1"/>
    </xf>
    <xf numFmtId="167" fontId="20" fillId="0" borderId="0" xfId="1" applyNumberFormat="1" applyFont="1" applyBorder="1" applyAlignment="1" applyProtection="1">
      <alignment vertical="center"/>
      <protection hidden="1"/>
    </xf>
    <xf numFmtId="167" fontId="21" fillId="0" borderId="0" xfId="1" applyNumberFormat="1" applyFont="1" applyBorder="1" applyAlignment="1" applyProtection="1">
      <alignment vertical="center"/>
      <protection hidden="1"/>
    </xf>
    <xf numFmtId="167" fontId="22" fillId="0" borderId="25" xfId="1" applyNumberFormat="1" applyFont="1" applyBorder="1" applyAlignment="1" applyProtection="1">
      <alignment vertical="center"/>
      <protection hidden="1"/>
    </xf>
    <xf numFmtId="0" fontId="19" fillId="0" borderId="26" xfId="1" applyFont="1" applyBorder="1" applyAlignment="1" applyProtection="1">
      <alignment vertical="center"/>
      <protection hidden="1"/>
    </xf>
    <xf numFmtId="167" fontId="20" fillId="0" borderId="27" xfId="1" applyNumberFormat="1" applyFont="1" applyBorder="1" applyAlignment="1" applyProtection="1">
      <alignment vertical="center"/>
      <protection hidden="1"/>
    </xf>
    <xf numFmtId="167" fontId="20" fillId="0" borderId="28" xfId="1" applyNumberFormat="1" applyFont="1" applyBorder="1" applyAlignment="1" applyProtection="1">
      <alignment vertical="center"/>
      <protection hidden="1"/>
    </xf>
    <xf numFmtId="167" fontId="21" fillId="0" borderId="28" xfId="1" applyNumberFormat="1" applyFont="1" applyBorder="1" applyAlignment="1" applyProtection="1">
      <alignment vertical="center"/>
      <protection hidden="1"/>
    </xf>
    <xf numFmtId="167" fontId="22" fillId="0" borderId="29" xfId="1" applyNumberFormat="1" applyFont="1" applyBorder="1" applyAlignment="1" applyProtection="1">
      <alignment vertical="center"/>
      <protection hidden="1"/>
    </xf>
    <xf numFmtId="0" fontId="4" fillId="0" borderId="33" xfId="1" applyBorder="1" applyAlignment="1" applyProtection="1">
      <alignment vertical="center"/>
      <protection hidden="1"/>
    </xf>
    <xf numFmtId="0" fontId="4" fillId="0" borderId="24" xfId="1" applyBorder="1" applyAlignment="1" applyProtection="1">
      <alignment horizontal="center" vertical="center"/>
      <protection hidden="1"/>
    </xf>
    <xf numFmtId="0" fontId="4" fillId="0" borderId="0" xfId="1" applyBorder="1" applyAlignment="1" applyProtection="1">
      <alignment horizontal="center" vertical="center"/>
      <protection hidden="1"/>
    </xf>
    <xf numFmtId="0" fontId="18" fillId="0" borderId="0" xfId="1" applyFont="1" applyBorder="1" applyAlignment="1" applyProtection="1">
      <alignment horizontal="center" vertical="center"/>
      <protection hidden="1"/>
    </xf>
    <xf numFmtId="0" fontId="17" fillId="0" borderId="25" xfId="1" applyFont="1" applyBorder="1" applyAlignment="1" applyProtection="1">
      <alignment horizontal="center" vertical="center"/>
      <protection hidden="1"/>
    </xf>
    <xf numFmtId="0" fontId="23" fillId="0" borderId="0" xfId="1" applyFont="1" applyAlignment="1">
      <alignment horizontal="right"/>
    </xf>
    <xf numFmtId="0" fontId="24" fillId="0" borderId="23" xfId="1" applyFont="1" applyBorder="1" applyAlignment="1" applyProtection="1">
      <alignment vertical="center"/>
      <protection hidden="1"/>
    </xf>
    <xf numFmtId="0" fontId="24" fillId="0" borderId="26" xfId="1" applyFont="1" applyBorder="1" applyAlignment="1" applyProtection="1">
      <alignment vertical="center"/>
      <protection hidden="1"/>
    </xf>
    <xf numFmtId="0" fontId="23" fillId="0" borderId="0" xfId="1" applyFont="1" applyAlignment="1">
      <alignment vertical="center"/>
    </xf>
    <xf numFmtId="0" fontId="23" fillId="0" borderId="0" xfId="1" applyFont="1"/>
    <xf numFmtId="0" fontId="0" fillId="0" borderId="0" xfId="0" applyAlignment="1" applyProtection="1">
      <alignment horizontal="center" vertical="center"/>
      <protection hidden="1"/>
    </xf>
    <xf numFmtId="164" fontId="0" fillId="0" borderId="1" xfId="0" applyNumberFormat="1" applyBorder="1" applyProtection="1">
      <protection hidden="1"/>
    </xf>
    <xf numFmtId="0" fontId="0" fillId="0" borderId="1" xfId="0" applyBorder="1" applyAlignment="1" applyProtection="1">
      <alignment horizontal="center" vertical="center"/>
      <protection hidden="1"/>
    </xf>
    <xf numFmtId="0" fontId="0" fillId="0" borderId="0" xfId="0" applyAlignment="1" applyProtection="1">
      <alignment horizontal="center" textRotation="90"/>
      <protection hidden="1"/>
    </xf>
    <xf numFmtId="165" fontId="0" fillId="0" borderId="0" xfId="0" applyNumberFormat="1" applyProtection="1">
      <protection hidden="1"/>
    </xf>
    <xf numFmtId="0" fontId="0" fillId="0" borderId="1" xfId="0" applyFill="1" applyBorder="1" applyProtection="1">
      <protection hidden="1"/>
    </xf>
    <xf numFmtId="165" fontId="0" fillId="0" borderId="1" xfId="0" applyNumberFormat="1" applyBorder="1" applyProtection="1">
      <protection hidden="1"/>
    </xf>
    <xf numFmtId="0" fontId="0" fillId="0" borderId="0" xfId="0" applyBorder="1" applyProtection="1">
      <protection hidden="1"/>
    </xf>
    <xf numFmtId="0" fontId="0" fillId="0" borderId="0" xfId="0" applyBorder="1" applyAlignment="1" applyProtection="1">
      <protection hidden="1"/>
    </xf>
    <xf numFmtId="0" fontId="29" fillId="0" borderId="0" xfId="0" applyFont="1" applyAlignment="1" applyProtection="1">
      <alignment vertical="center"/>
      <protection hidden="1"/>
    </xf>
    <xf numFmtId="0" fontId="14" fillId="0" borderId="0" xfId="0" applyFont="1"/>
    <xf numFmtId="0" fontId="29" fillId="0" borderId="0" xfId="0" applyFont="1" applyAlignment="1" applyProtection="1">
      <alignment horizontal="right" vertical="center"/>
      <protection hidden="1"/>
    </xf>
    <xf numFmtId="0" fontId="14" fillId="0" borderId="10" xfId="0" applyFont="1" applyBorder="1" applyAlignment="1" applyProtection="1">
      <alignment vertical="center" shrinkToFit="1"/>
      <protection hidden="1"/>
    </xf>
    <xf numFmtId="0" fontId="14" fillId="0" borderId="0" xfId="0" applyFont="1" applyBorder="1" applyAlignment="1" applyProtection="1">
      <alignment vertical="center" shrinkToFit="1"/>
      <protection hidden="1"/>
    </xf>
    <xf numFmtId="0" fontId="14" fillId="0" borderId="10" xfId="0" applyNumberFormat="1" applyFont="1" applyBorder="1" applyAlignment="1" applyProtection="1">
      <alignment horizontal="left" vertical="center"/>
      <protection hidden="1"/>
    </xf>
    <xf numFmtId="0" fontId="4" fillId="0" borderId="0" xfId="1" applyProtection="1">
      <protection hidden="1"/>
    </xf>
    <xf numFmtId="0" fontId="4" fillId="0" borderId="0" xfId="1" applyAlignment="1" applyProtection="1">
      <alignment vertical="top" wrapText="1"/>
      <protection hidden="1"/>
    </xf>
    <xf numFmtId="0" fontId="20" fillId="0" borderId="0" xfId="1" applyFont="1" applyAlignment="1" applyProtection="1">
      <alignment vertical="top" wrapText="1"/>
      <protection hidden="1"/>
    </xf>
    <xf numFmtId="0" fontId="0" fillId="0" borderId="0" xfId="0" applyAlignment="1">
      <alignment vertical="center" wrapText="1"/>
    </xf>
    <xf numFmtId="0" fontId="10" fillId="0" borderId="0" xfId="0" applyFont="1"/>
    <xf numFmtId="0" fontId="4" fillId="0" borderId="0" xfId="1" applyAlignment="1" applyProtection="1">
      <alignment horizontal="left" vertical="center" wrapText="1" indent="1"/>
      <protection hidden="1"/>
    </xf>
    <xf numFmtId="0" fontId="0" fillId="0" borderId="0" xfId="0" applyAlignment="1">
      <alignment horizontal="left" vertical="center" wrapText="1" indent="1"/>
    </xf>
    <xf numFmtId="0" fontId="0" fillId="0" borderId="0" xfId="0" applyAlignment="1">
      <alignment horizontal="left" wrapText="1" indent="1"/>
    </xf>
    <xf numFmtId="0" fontId="30" fillId="0" borderId="0" xfId="1" applyFont="1" applyAlignment="1" applyProtection="1">
      <alignment horizontal="left" vertical="center" wrapText="1" indent="1"/>
      <protection hidden="1"/>
    </xf>
    <xf numFmtId="0" fontId="1" fillId="2" borderId="0" xfId="0" applyFont="1" applyFill="1" applyAlignment="1" applyProtection="1">
      <alignment horizontal="center" vertical="center"/>
      <protection locked="0"/>
    </xf>
    <xf numFmtId="0" fontId="12" fillId="0" borderId="12" xfId="0" applyFont="1" applyBorder="1" applyAlignment="1" applyProtection="1">
      <alignment horizontal="center" vertical="center"/>
      <protection hidden="1"/>
    </xf>
    <xf numFmtId="167" fontId="8" fillId="0" borderId="4" xfId="0" applyNumberFormat="1" applyFont="1" applyBorder="1" applyAlignment="1" applyProtection="1">
      <alignment vertical="center"/>
      <protection hidden="1"/>
    </xf>
    <xf numFmtId="167" fontId="8" fillId="0" borderId="5" xfId="0" applyNumberFormat="1" applyFont="1" applyBorder="1" applyAlignment="1" applyProtection="1">
      <alignment vertical="center"/>
      <protection hidden="1"/>
    </xf>
    <xf numFmtId="167" fontId="8" fillId="0" borderId="6" xfId="0" applyNumberFormat="1" applyFont="1" applyBorder="1" applyAlignment="1" applyProtection="1">
      <alignment vertical="center"/>
      <protection hidden="1"/>
    </xf>
    <xf numFmtId="168" fontId="9" fillId="0" borderId="7" xfId="0" applyNumberFormat="1" applyFont="1" applyBorder="1" applyAlignment="1" applyProtection="1">
      <alignment horizontal="left" vertical="center"/>
      <protection hidden="1"/>
    </xf>
    <xf numFmtId="168" fontId="9" fillId="0" borderId="0" xfId="0" applyNumberFormat="1" applyFont="1" applyBorder="1" applyAlignment="1" applyProtection="1">
      <alignment horizontal="left" vertical="center"/>
      <protection hidden="1"/>
    </xf>
    <xf numFmtId="0" fontId="10" fillId="0" borderId="7" xfId="0" applyFont="1" applyBorder="1" applyAlignment="1" applyProtection="1">
      <alignment vertical="center" shrinkToFit="1"/>
      <protection hidden="1"/>
    </xf>
    <xf numFmtId="0" fontId="10" fillId="0" borderId="0" xfId="0" applyFont="1" applyBorder="1" applyAlignment="1" applyProtection="1">
      <alignment vertical="center" shrinkToFit="1"/>
      <protection hidden="1"/>
    </xf>
    <xf numFmtId="169" fontId="11" fillId="0" borderId="8" xfId="0" applyNumberFormat="1" applyFont="1" applyBorder="1" applyAlignment="1" applyProtection="1">
      <alignment horizontal="center" vertical="top"/>
      <protection hidden="1"/>
    </xf>
    <xf numFmtId="169" fontId="11" fillId="0" borderId="9" xfId="0" applyNumberFormat="1" applyFont="1" applyBorder="1" applyAlignment="1" applyProtection="1">
      <alignment horizontal="center" vertical="top"/>
      <protection hidden="1"/>
    </xf>
    <xf numFmtId="0" fontId="0" fillId="0" borderId="9"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166" fontId="7" fillId="3" borderId="3" xfId="0" applyNumberFormat="1" applyFont="1" applyFill="1" applyBorder="1" applyAlignment="1" applyProtection="1">
      <alignment horizontal="center" vertical="center"/>
      <protection hidden="1"/>
    </xf>
    <xf numFmtId="166" fontId="17" fillId="5" borderId="16" xfId="1" applyNumberFormat="1" applyFont="1" applyFill="1" applyBorder="1" applyAlignment="1" applyProtection="1">
      <alignment horizontal="center" vertical="center"/>
      <protection hidden="1"/>
    </xf>
    <xf numFmtId="166" fontId="17" fillId="5" borderId="17" xfId="1" applyNumberFormat="1" applyFont="1" applyFill="1" applyBorder="1" applyAlignment="1" applyProtection="1">
      <alignment horizontal="center" vertical="center"/>
      <protection hidden="1"/>
    </xf>
    <xf numFmtId="166" fontId="17" fillId="5" borderId="18" xfId="1" applyNumberFormat="1" applyFont="1" applyFill="1" applyBorder="1" applyAlignment="1" applyProtection="1">
      <alignment horizontal="center" vertical="center"/>
      <protection hidden="1"/>
    </xf>
    <xf numFmtId="166" fontId="17" fillId="5" borderId="30" xfId="1" applyNumberFormat="1" applyFont="1" applyFill="1" applyBorder="1" applyAlignment="1" applyProtection="1">
      <alignment horizontal="center" vertical="center"/>
      <protection hidden="1"/>
    </xf>
    <xf numFmtId="166" fontId="17" fillId="5" borderId="31" xfId="1" applyNumberFormat="1" applyFont="1" applyFill="1" applyBorder="1" applyAlignment="1" applyProtection="1">
      <alignment horizontal="center" vertical="center"/>
      <protection hidden="1"/>
    </xf>
    <xf numFmtId="166" fontId="17" fillId="5" borderId="32" xfId="1" applyNumberFormat="1" applyFont="1" applyFill="1" applyBorder="1" applyAlignment="1" applyProtection="1">
      <alignment horizontal="center" vertical="center"/>
      <protection hidden="1"/>
    </xf>
    <xf numFmtId="0" fontId="16" fillId="0" borderId="0" xfId="1" applyFont="1" applyBorder="1" applyAlignment="1" applyProtection="1">
      <alignment horizontal="center" vertical="center"/>
      <protection hidden="1"/>
    </xf>
    <xf numFmtId="0" fontId="16" fillId="0" borderId="28" xfId="1" applyFont="1" applyBorder="1" applyAlignment="1" applyProtection="1">
      <alignment horizontal="center" vertical="center"/>
      <protection hidden="1"/>
    </xf>
    <xf numFmtId="168" fontId="0" fillId="0" borderId="7" xfId="0" applyNumberFormat="1" applyFont="1" applyBorder="1" applyAlignment="1" applyProtection="1">
      <alignment horizontal="left" vertical="center"/>
      <protection hidden="1"/>
    </xf>
    <xf numFmtId="168" fontId="0" fillId="0" borderId="0" xfId="0" applyNumberFormat="1" applyFont="1" applyBorder="1" applyAlignment="1" applyProtection="1">
      <alignment horizontal="left" vertical="center"/>
      <protection hidden="1"/>
    </xf>
    <xf numFmtId="0" fontId="15" fillId="0" borderId="7" xfId="0" applyFont="1" applyBorder="1" applyAlignment="1" applyProtection="1">
      <alignment vertical="center" shrinkToFit="1"/>
      <protection hidden="1"/>
    </xf>
    <xf numFmtId="0" fontId="15" fillId="0" borderId="0" xfId="0" applyFont="1" applyBorder="1" applyAlignment="1" applyProtection="1">
      <alignment vertical="center" shrinkToFit="1"/>
      <protection hidden="1"/>
    </xf>
    <xf numFmtId="167" fontId="25" fillId="0" borderId="4" xfId="0" applyNumberFormat="1" applyFont="1" applyBorder="1" applyAlignment="1" applyProtection="1">
      <alignment vertical="center"/>
      <protection hidden="1"/>
    </xf>
    <xf numFmtId="167" fontId="25" fillId="0" borderId="5" xfId="0" applyNumberFormat="1" applyFont="1" applyBorder="1" applyAlignment="1" applyProtection="1">
      <alignment vertical="center"/>
      <protection hidden="1"/>
    </xf>
    <xf numFmtId="167" fontId="25" fillId="0" borderId="6" xfId="0" applyNumberFormat="1" applyFont="1" applyBorder="1" applyAlignment="1" applyProtection="1">
      <alignment vertical="center"/>
      <protection hidden="1"/>
    </xf>
    <xf numFmtId="0" fontId="14" fillId="0" borderId="9"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0" fontId="26" fillId="0" borderId="12" xfId="0" applyFont="1" applyBorder="1" applyAlignment="1" applyProtection="1">
      <alignment horizontal="center" vertical="center"/>
      <protection hidden="1"/>
    </xf>
    <xf numFmtId="170" fontId="28" fillId="0" borderId="8" xfId="0" applyNumberFormat="1" applyFont="1" applyBorder="1" applyAlignment="1" applyProtection="1">
      <alignment vertical="top"/>
      <protection hidden="1"/>
    </xf>
    <xf numFmtId="170" fontId="28" fillId="0" borderId="9" xfId="0" applyNumberFormat="1" applyFont="1" applyBorder="1" applyAlignment="1" applyProtection="1">
      <alignment vertical="top"/>
      <protection hidden="1"/>
    </xf>
    <xf numFmtId="166" fontId="27" fillId="3" borderId="3" xfId="0" applyNumberFormat="1" applyFont="1" applyFill="1" applyBorder="1" applyAlignment="1" applyProtection="1">
      <alignment horizontal="center" vertical="center"/>
      <protection hidden="1"/>
    </xf>
    <xf numFmtId="0" fontId="0" fillId="0" borderId="9" xfId="0" applyNumberFormat="1" applyBorder="1" applyAlignment="1" applyProtection="1">
      <alignment horizontal="center" vertical="center" wrapText="1"/>
      <protection hidden="1"/>
    </xf>
    <xf numFmtId="0" fontId="0" fillId="0" borderId="11" xfId="0" applyNumberFormat="1" applyBorder="1" applyAlignment="1" applyProtection="1">
      <alignment horizontal="center" vertical="center" wrapText="1"/>
      <protection hidden="1"/>
    </xf>
    <xf numFmtId="0" fontId="8" fillId="0" borderId="4" xfId="0" applyNumberFormat="1" applyFont="1" applyBorder="1" applyAlignment="1" applyProtection="1">
      <alignment vertical="center"/>
      <protection hidden="1"/>
    </xf>
    <xf numFmtId="0" fontId="8" fillId="0" borderId="5" xfId="0" applyNumberFormat="1" applyFont="1" applyBorder="1" applyAlignment="1" applyProtection="1">
      <alignment vertical="center"/>
      <protection hidden="1"/>
    </xf>
    <xf numFmtId="0" fontId="8" fillId="0" borderId="6" xfId="0" applyNumberFormat="1" applyFont="1" applyBorder="1" applyAlignment="1" applyProtection="1">
      <alignment vertical="center"/>
      <protection hidden="1"/>
    </xf>
    <xf numFmtId="0" fontId="9" fillId="0" borderId="7" xfId="0" applyNumberFormat="1" applyFont="1" applyBorder="1" applyAlignment="1" applyProtection="1">
      <alignment horizontal="left" vertical="center"/>
      <protection hidden="1"/>
    </xf>
    <xf numFmtId="0" fontId="9" fillId="0" borderId="0" xfId="0" applyNumberFormat="1" applyFont="1" applyBorder="1" applyAlignment="1" applyProtection="1">
      <alignment horizontal="left" vertical="center"/>
      <protection hidden="1"/>
    </xf>
    <xf numFmtId="0" fontId="10" fillId="0" borderId="7" xfId="0" applyNumberFormat="1" applyFont="1" applyBorder="1" applyAlignment="1" applyProtection="1">
      <alignment vertical="center" shrinkToFit="1"/>
      <protection hidden="1"/>
    </xf>
    <xf numFmtId="0" fontId="10" fillId="0" borderId="0" xfId="0" applyNumberFormat="1" applyFont="1" applyBorder="1" applyAlignment="1" applyProtection="1">
      <alignment vertical="center" shrinkToFit="1"/>
      <protection hidden="1"/>
    </xf>
    <xf numFmtId="0" fontId="11" fillId="0" borderId="8" xfId="0" applyNumberFormat="1" applyFont="1" applyBorder="1" applyAlignment="1" applyProtection="1">
      <alignment horizontal="center" vertical="top"/>
      <protection hidden="1"/>
    </xf>
    <xf numFmtId="0" fontId="11" fillId="0" borderId="9" xfId="0" applyNumberFormat="1" applyFont="1" applyBorder="1" applyAlignment="1" applyProtection="1">
      <alignment horizontal="center" vertical="top"/>
      <protection hidden="1"/>
    </xf>
    <xf numFmtId="166" fontId="7" fillId="0" borderId="13" xfId="0" applyNumberFormat="1" applyFont="1" applyFill="1" applyBorder="1" applyAlignment="1" applyProtection="1">
      <alignment horizontal="center" vertical="center"/>
      <protection hidden="1"/>
    </xf>
    <xf numFmtId="166" fontId="7" fillId="0" borderId="14" xfId="0" applyNumberFormat="1" applyFont="1" applyFill="1" applyBorder="1" applyAlignment="1" applyProtection="1">
      <alignment horizontal="center" vertical="center"/>
      <protection hidden="1"/>
    </xf>
    <xf numFmtId="166" fontId="7" fillId="0" borderId="15" xfId="0" applyNumberFormat="1" applyFont="1" applyFill="1" applyBorder="1" applyAlignment="1" applyProtection="1">
      <alignment horizontal="center" vertical="center"/>
      <protection hidden="1"/>
    </xf>
  </cellXfs>
  <cellStyles count="2">
    <cellStyle name="Standard" xfId="0" builtinId="0"/>
    <cellStyle name="Standard 2" xfId="1" xr:uid="{00000000-0005-0000-0000-000001000000}"/>
  </cellStyles>
  <dxfs count="66">
    <dxf>
      <fill>
        <patternFill>
          <bgColor theme="0" tint="-0.14996795556505021"/>
        </patternFill>
      </fill>
    </dxf>
    <dxf>
      <fill>
        <patternFill>
          <bgColor theme="0" tint="-0.34998626667073579"/>
        </patternFill>
      </fill>
    </dxf>
    <dxf>
      <fill>
        <patternFill>
          <bgColor theme="6" tint="0.59996337778862885"/>
        </patternFill>
      </fill>
    </dxf>
    <dxf>
      <fill>
        <patternFill>
          <bgColor theme="6" tint="0.39994506668294322"/>
        </patternFill>
      </fill>
    </dxf>
    <dxf>
      <fill>
        <patternFill>
          <bgColor theme="9" tint="0.59996337778862885"/>
        </patternFill>
      </fill>
    </dxf>
    <dxf>
      <fill>
        <patternFill>
          <bgColor theme="9" tint="0.39994506668294322"/>
        </patternFill>
      </fill>
    </dxf>
    <dxf>
      <fill>
        <patternFill>
          <bgColor theme="4" tint="0.59996337778862885"/>
        </patternFill>
      </fill>
    </dxf>
    <dxf>
      <fill>
        <patternFill>
          <bgColor theme="4" tint="0.39994506668294322"/>
        </patternFill>
      </fill>
    </dxf>
    <dxf>
      <font>
        <color theme="6" tint="-0.24994659260841701"/>
      </font>
    </dxf>
    <dxf>
      <font>
        <color theme="9" tint="-0.24994659260841701"/>
      </font>
    </dxf>
    <dxf>
      <font>
        <color theme="4" tint="-0.24994659260841701"/>
      </font>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ont>
        <b/>
        <i val="0"/>
        <color theme="4" tint="0.39994506668294322"/>
      </font>
    </dxf>
    <dxf>
      <font>
        <b/>
        <i val="0"/>
        <color theme="9" tint="0.39994506668294322"/>
      </font>
    </dxf>
    <dxf>
      <font>
        <b/>
        <i val="0"/>
        <color theme="6" tint="0.39994506668294322"/>
      </font>
    </dxf>
    <dxf>
      <font>
        <b/>
        <i val="0"/>
        <color theme="4" tint="-0.24994659260841701"/>
      </font>
    </dxf>
    <dxf>
      <font>
        <b/>
        <i val="0"/>
        <color theme="9" tint="-0.24994659260841701"/>
      </font>
    </dxf>
    <dxf>
      <font>
        <b/>
        <i val="0"/>
        <color theme="6" tint="-0.24994659260841701"/>
      </font>
    </dxf>
    <dxf>
      <font>
        <b/>
        <i val="0"/>
        <color theme="0" tint="-0.14993743705557422"/>
      </font>
    </dxf>
    <dxf>
      <font>
        <color theme="0" tint="-0.14996795556505021"/>
      </font>
    </dxf>
    <dxf>
      <font>
        <color theme="4" tint="-0.24994659260841701"/>
      </font>
    </dxf>
    <dxf>
      <font>
        <color theme="9" tint="-0.24994659260841701"/>
      </font>
    </dxf>
    <dxf>
      <font>
        <color theme="6" tint="-0.24994659260841701"/>
      </font>
    </dxf>
    <dxf>
      <font>
        <color theme="4" tint="0.39994506668294322"/>
      </font>
    </dxf>
    <dxf>
      <font>
        <color theme="9" tint="0.39994506668294322"/>
      </font>
    </dxf>
    <dxf>
      <font>
        <color theme="6" tint="0.39994506668294322"/>
      </font>
    </dxf>
    <dxf>
      <fill>
        <patternFill>
          <bgColor theme="4" tint="0.59996337778862885"/>
        </patternFill>
      </fill>
    </dxf>
    <dxf>
      <fill>
        <patternFill>
          <bgColor theme="9" tint="0.59996337778862885"/>
        </patternFill>
      </fill>
    </dxf>
    <dxf>
      <fill>
        <patternFill>
          <bgColor theme="6" tint="0.59996337778862885"/>
        </patternFill>
      </fill>
    </dxf>
    <dxf>
      <font>
        <b/>
        <i val="0"/>
        <color theme="4" tint="0.39994506668294322"/>
      </font>
      <fill>
        <patternFill patternType="none">
          <bgColor auto="1"/>
        </patternFill>
      </fill>
    </dxf>
    <dxf>
      <font>
        <b/>
        <i val="0"/>
        <color theme="9" tint="0.39994506668294322"/>
      </font>
    </dxf>
    <dxf>
      <font>
        <color theme="6" tint="0.39994506668294322"/>
      </font>
    </dxf>
    <dxf>
      <font>
        <b/>
        <i val="0"/>
        <color theme="4" tint="-0.24994659260841701"/>
      </font>
      <fill>
        <patternFill patternType="none">
          <bgColor auto="1"/>
        </patternFill>
      </fill>
    </dxf>
    <dxf>
      <font>
        <b/>
        <i val="0"/>
        <color theme="9" tint="-0.24994659260841701"/>
      </font>
    </dxf>
    <dxf>
      <font>
        <b/>
        <i val="0"/>
        <color theme="6" tint="-0.24994659260841701"/>
      </font>
    </dxf>
    <dxf>
      <font>
        <b/>
        <i val="0"/>
        <color theme="0" tint="-0.14996795556505021"/>
      </font>
    </dxf>
    <dxf>
      <font>
        <color theme="0" tint="-0.14996795556505021"/>
      </font>
    </dxf>
    <dxf>
      <font>
        <color theme="4" tint="-0.24994659260841701"/>
      </font>
      <fill>
        <patternFill patternType="none">
          <bgColor auto="1"/>
        </patternFill>
      </fill>
    </dxf>
    <dxf>
      <font>
        <color theme="9" tint="-0.24994659260841701"/>
      </font>
      <fill>
        <patternFill patternType="none">
          <bgColor auto="1"/>
        </patternFill>
      </fill>
    </dxf>
    <dxf>
      <font>
        <color theme="6" tint="-0.24994659260841701"/>
      </font>
    </dxf>
    <dxf>
      <font>
        <color theme="4" tint="0.39994506668294322"/>
      </font>
      <fill>
        <patternFill patternType="none">
          <bgColor auto="1"/>
        </patternFill>
      </fill>
    </dxf>
    <dxf>
      <font>
        <color theme="9" tint="0.39994506668294322"/>
      </font>
    </dxf>
    <dxf>
      <font>
        <color theme="6" tint="0.39994506668294322"/>
      </font>
    </dxf>
    <dxf>
      <fill>
        <patternFill>
          <bgColor theme="4" tint="0.59996337778862885"/>
        </patternFill>
      </fill>
    </dxf>
    <dxf>
      <fill>
        <patternFill>
          <bgColor theme="9" tint="0.59996337778862885"/>
        </patternFill>
      </fill>
    </dxf>
    <dxf>
      <fill>
        <patternFill>
          <bgColor theme="6" tint="0.59996337778862885"/>
        </patternFill>
      </fill>
    </dxf>
    <dxf>
      <fill>
        <patternFill>
          <bgColor theme="0" tint="-0.14996795556505021"/>
        </patternFill>
      </fill>
    </dxf>
    <dxf>
      <fill>
        <patternFill>
          <bgColor theme="0" tint="-0.34998626667073579"/>
        </patternFill>
      </fill>
    </dxf>
    <dxf>
      <fill>
        <patternFill>
          <bgColor theme="6" tint="0.59996337778862885"/>
        </patternFill>
      </fill>
    </dxf>
    <dxf>
      <fill>
        <patternFill>
          <bgColor theme="6" tint="0.39994506668294322"/>
        </patternFill>
      </fill>
    </dxf>
    <dxf>
      <fill>
        <patternFill>
          <bgColor theme="9" tint="0.59996337778862885"/>
        </patternFill>
      </fill>
    </dxf>
    <dxf>
      <fill>
        <patternFill>
          <bgColor theme="9" tint="0.39994506668294322"/>
        </patternFill>
      </fill>
    </dxf>
    <dxf>
      <fill>
        <patternFill>
          <bgColor theme="4" tint="0.59996337778862885"/>
        </patternFill>
      </fill>
    </dxf>
    <dxf>
      <fill>
        <patternFill>
          <bgColor theme="4" tint="0.39994506668294322"/>
        </patternFill>
      </fill>
    </dxf>
    <dxf>
      <font>
        <color theme="6" tint="-0.24994659260841701"/>
      </font>
    </dxf>
    <dxf>
      <font>
        <color theme="9" tint="-0.24994659260841701"/>
      </font>
    </dxf>
    <dxf>
      <font>
        <color theme="4" tint="-0.24994659260841701"/>
      </font>
    </dxf>
    <dxf>
      <fill>
        <patternFill>
          <bgColor theme="6" tint="0.59996337778862885"/>
        </patternFill>
      </fill>
    </dxf>
    <dxf>
      <fill>
        <patternFill>
          <bgColor theme="9" tint="0.59996337778862885"/>
        </patternFill>
      </fill>
    </dxf>
    <dxf>
      <fill>
        <patternFill>
          <bgColor theme="4" tint="0.59996337778862885"/>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Style="combo" dx="16" fmlaLink="$B$9" fmlaRange="_Laender" noThreeD="1" sel="10" val="8"/>
</file>

<file path=xl/ctrlProps/ctrlProp2.xml><?xml version="1.0" encoding="utf-8"?>
<formControlPr xmlns="http://schemas.microsoft.com/office/spreadsheetml/2009/9/main" objectType="Drop" dropStyle="combo" dx="16" fmlaLink="$B$14" fmlaRange="_Farbschemata" noThreeD="1" sel="4" val="0"/>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456477</xdr:colOff>
      <xdr:row>2</xdr:row>
      <xdr:rowOff>161905</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590550"/>
          <a:ext cx="5790477" cy="161905"/>
        </a:xfrm>
        <a:prstGeom prst="rect">
          <a:avLst/>
        </a:prstGeom>
      </xdr:spPr>
    </xdr:pic>
    <xdr:clientData/>
  </xdr:twoCellAnchor>
  <xdr:twoCellAnchor editAs="oneCell">
    <xdr:from>
      <xdr:col>0</xdr:col>
      <xdr:colOff>447675</xdr:colOff>
      <xdr:row>6</xdr:row>
      <xdr:rowOff>19051</xdr:rowOff>
    </xdr:from>
    <xdr:to>
      <xdr:col>2</xdr:col>
      <xdr:colOff>345480</xdr:colOff>
      <xdr:row>26</xdr:row>
      <xdr:rowOff>110004</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447675" y="1257301"/>
          <a:ext cx="1421805" cy="3329453"/>
        </a:xfrm>
        <a:prstGeom prst="rect">
          <a:avLst/>
        </a:prstGeom>
      </xdr:spPr>
    </xdr:pic>
    <xdr:clientData/>
  </xdr:twoCellAnchor>
  <xdr:twoCellAnchor editAs="oneCell">
    <xdr:from>
      <xdr:col>0</xdr:col>
      <xdr:colOff>447675</xdr:colOff>
      <xdr:row>28</xdr:row>
      <xdr:rowOff>0</xdr:rowOff>
    </xdr:from>
    <xdr:to>
      <xdr:col>4</xdr:col>
      <xdr:colOff>213961</xdr:colOff>
      <xdr:row>56</xdr:row>
      <xdr:rowOff>30386</xdr:rowOff>
    </xdr:to>
    <xdr:pic>
      <xdr:nvPicPr>
        <xdr:cNvPr id="9" name="Grafik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447675" y="4800600"/>
          <a:ext cx="2814286" cy="4564286"/>
        </a:xfrm>
        <a:prstGeom prst="rect">
          <a:avLst/>
        </a:prstGeom>
      </xdr:spPr>
    </xdr:pic>
    <xdr:clientData/>
  </xdr:twoCellAnchor>
  <xdr:twoCellAnchor editAs="oneCell">
    <xdr:from>
      <xdr:col>0</xdr:col>
      <xdr:colOff>447676</xdr:colOff>
      <xdr:row>57</xdr:row>
      <xdr:rowOff>9525</xdr:rowOff>
    </xdr:from>
    <xdr:to>
      <xdr:col>5</xdr:col>
      <xdr:colOff>37677</xdr:colOff>
      <xdr:row>66</xdr:row>
      <xdr:rowOff>37915</xdr:rowOff>
    </xdr:to>
    <xdr:pic>
      <xdr:nvPicPr>
        <xdr:cNvPr id="10" name="Grafik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a:stretch>
          <a:fillRect/>
        </a:stretch>
      </xdr:blipFill>
      <xdr:spPr>
        <a:xfrm>
          <a:off x="447676" y="9505950"/>
          <a:ext cx="3400001" cy="1485715"/>
        </a:xfrm>
        <a:prstGeom prst="rect">
          <a:avLst/>
        </a:prstGeom>
      </xdr:spPr>
    </xdr:pic>
    <xdr:clientData/>
  </xdr:twoCellAnchor>
  <xdr:twoCellAnchor editAs="oneCell">
    <xdr:from>
      <xdr:col>0</xdr:col>
      <xdr:colOff>485775</xdr:colOff>
      <xdr:row>82</xdr:row>
      <xdr:rowOff>152401</xdr:rowOff>
    </xdr:from>
    <xdr:to>
      <xdr:col>3</xdr:col>
      <xdr:colOff>493716</xdr:colOff>
      <xdr:row>86</xdr:row>
      <xdr:rowOff>131534</xdr:rowOff>
    </xdr:to>
    <xdr:pic>
      <xdr:nvPicPr>
        <xdr:cNvPr id="11" name="Grafi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a:stretch>
          <a:fillRect/>
        </a:stretch>
      </xdr:blipFill>
      <xdr:spPr>
        <a:xfrm>
          <a:off x="485775" y="13696951"/>
          <a:ext cx="2293941" cy="626833"/>
        </a:xfrm>
        <a:prstGeom prst="rect">
          <a:avLst/>
        </a:prstGeom>
      </xdr:spPr>
    </xdr:pic>
    <xdr:clientData/>
  </xdr:twoCellAnchor>
  <xdr:twoCellAnchor editAs="oneCell">
    <xdr:from>
      <xdr:col>0</xdr:col>
      <xdr:colOff>485775</xdr:colOff>
      <xdr:row>87</xdr:row>
      <xdr:rowOff>142876</xdr:rowOff>
    </xdr:from>
    <xdr:to>
      <xdr:col>3</xdr:col>
      <xdr:colOff>493716</xdr:colOff>
      <xdr:row>91</xdr:row>
      <xdr:rowOff>122009</xdr:rowOff>
    </xdr:to>
    <xdr:pic>
      <xdr:nvPicPr>
        <xdr:cNvPr id="13" name="Grafik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a:stretch>
          <a:fillRect/>
        </a:stretch>
      </xdr:blipFill>
      <xdr:spPr>
        <a:xfrm>
          <a:off x="485775" y="14497051"/>
          <a:ext cx="2293941" cy="626833"/>
        </a:xfrm>
        <a:prstGeom prst="rect">
          <a:avLst/>
        </a:prstGeom>
      </xdr:spPr>
    </xdr:pic>
    <xdr:clientData/>
  </xdr:twoCellAnchor>
  <xdr:twoCellAnchor editAs="oneCell">
    <xdr:from>
      <xdr:col>0</xdr:col>
      <xdr:colOff>476250</xdr:colOff>
      <xdr:row>77</xdr:row>
      <xdr:rowOff>152401</xdr:rowOff>
    </xdr:from>
    <xdr:to>
      <xdr:col>3</xdr:col>
      <xdr:colOff>484191</xdr:colOff>
      <xdr:row>81</xdr:row>
      <xdr:rowOff>131534</xdr:rowOff>
    </xdr:to>
    <xdr:pic>
      <xdr:nvPicPr>
        <xdr:cNvPr id="15" name="Grafik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a:stretch>
          <a:fillRect/>
        </a:stretch>
      </xdr:blipFill>
      <xdr:spPr>
        <a:xfrm>
          <a:off x="476250" y="12887326"/>
          <a:ext cx="2293941" cy="626833"/>
        </a:xfrm>
        <a:prstGeom prst="rect">
          <a:avLst/>
        </a:prstGeom>
      </xdr:spPr>
    </xdr:pic>
    <xdr:clientData/>
  </xdr:twoCellAnchor>
  <xdr:twoCellAnchor editAs="oneCell">
    <xdr:from>
      <xdr:col>0</xdr:col>
      <xdr:colOff>0</xdr:colOff>
      <xdr:row>93</xdr:row>
      <xdr:rowOff>0</xdr:rowOff>
    </xdr:from>
    <xdr:to>
      <xdr:col>7</xdr:col>
      <xdr:colOff>427905</xdr:colOff>
      <xdr:row>93</xdr:row>
      <xdr:rowOff>152381</xdr:rowOff>
    </xdr:to>
    <xdr:pic>
      <xdr:nvPicPr>
        <xdr:cNvPr id="19" name="Grafik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8"/>
        <a:stretch>
          <a:fillRect/>
        </a:stretch>
      </xdr:blipFill>
      <xdr:spPr>
        <a:xfrm>
          <a:off x="0" y="15325725"/>
          <a:ext cx="5761905" cy="152381"/>
        </a:xfrm>
        <a:prstGeom prst="rect">
          <a:avLst/>
        </a:prstGeom>
      </xdr:spPr>
    </xdr:pic>
    <xdr:clientData/>
  </xdr:twoCellAnchor>
  <xdr:twoCellAnchor editAs="oneCell">
    <xdr:from>
      <xdr:col>0</xdr:col>
      <xdr:colOff>0</xdr:colOff>
      <xdr:row>107</xdr:row>
      <xdr:rowOff>0</xdr:rowOff>
    </xdr:from>
    <xdr:to>
      <xdr:col>7</xdr:col>
      <xdr:colOff>437429</xdr:colOff>
      <xdr:row>107</xdr:row>
      <xdr:rowOff>161905</xdr:rowOff>
    </xdr:to>
    <xdr:pic>
      <xdr:nvPicPr>
        <xdr:cNvPr id="20" name="Grafik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9"/>
        <a:stretch>
          <a:fillRect/>
        </a:stretch>
      </xdr:blipFill>
      <xdr:spPr>
        <a:xfrm>
          <a:off x="0" y="17592675"/>
          <a:ext cx="5771429" cy="1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3</xdr:col>
          <xdr:colOff>0</xdr:colOff>
          <xdr:row>9</xdr:row>
          <xdr:rowOff>133350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3</xdr:col>
          <xdr:colOff>0</xdr:colOff>
          <xdr:row>14</xdr:row>
          <xdr:rowOff>133350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xdr:colOff>
          <xdr:row>15</xdr:row>
          <xdr:rowOff>85725</xdr:rowOff>
        </xdr:from>
        <xdr:to>
          <xdr:col>3</xdr:col>
          <xdr:colOff>171451</xdr:colOff>
          <xdr:row>24</xdr:row>
          <xdr:rowOff>28603</xdr:rowOff>
        </xdr:to>
        <xdr:pic>
          <xdr:nvPicPr>
            <xdr:cNvPr id="4" name="Grafik 3">
              <a:extLst>
                <a:ext uri="{FF2B5EF4-FFF2-40B4-BE49-F238E27FC236}">
                  <a16:creationId xmlns:a16="http://schemas.microsoft.com/office/drawing/2014/main" id="{00000000-0008-0000-0100-000004000000}"/>
                </a:ext>
              </a:extLst>
            </xdr:cNvPr>
            <xdr:cNvPicPr>
              <a:picLocks noChangeAspect="1" noChangeArrowheads="1"/>
              <a:extLst>
                <a:ext uri="{84589F7E-364E-4C9E-8A38-B11213B215E9}">
                  <a14:cameraTool cellRange="Jahresplaner!$A$2:$H$26" spid="_x0000_s2133"/>
                </a:ext>
              </a:extLst>
            </xdr:cNvPicPr>
          </xdr:nvPicPr>
          <xdr:blipFill>
            <a:blip xmlns:r="http://schemas.openxmlformats.org/officeDocument/2006/relationships" r:embed="rId1"/>
            <a:srcRect/>
            <a:stretch>
              <a:fillRect/>
            </a:stretch>
          </xdr:blipFill>
          <xdr:spPr bwMode="auto">
            <a:xfrm>
              <a:off x="95251" y="2752725"/>
              <a:ext cx="1790700" cy="165737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4"/>
  <sheetViews>
    <sheetView showGridLines="0" showRowColHeaders="0" tabSelected="1" workbookViewId="0">
      <pane ySplit="1" topLeftCell="A2" activePane="bottomLeft" state="frozen"/>
      <selection pane="bottomLeft" sqref="A1:L1"/>
    </sheetView>
  </sheetViews>
  <sheetFormatPr baseColWidth="10" defaultRowHeight="12.75" x14ac:dyDescent="0.2"/>
  <cols>
    <col min="1" max="1" width="11.42578125" customWidth="1"/>
  </cols>
  <sheetData>
    <row r="1" spans="1:12" ht="33.75" customHeight="1" x14ac:dyDescent="0.2">
      <c r="A1" s="79" t="s">
        <v>153</v>
      </c>
      <c r="B1" s="79"/>
      <c r="C1" s="79"/>
      <c r="D1" s="79"/>
      <c r="E1" s="79"/>
      <c r="F1" s="79"/>
      <c r="G1" s="79"/>
      <c r="H1" s="79"/>
      <c r="I1" s="79"/>
      <c r="J1" s="79"/>
      <c r="K1" s="79"/>
      <c r="L1" s="79"/>
    </row>
    <row r="2" spans="1:12" x14ac:dyDescent="0.2">
      <c r="A2" s="71"/>
    </row>
    <row r="3" spans="1:12" x14ac:dyDescent="0.2">
      <c r="A3" s="71"/>
    </row>
    <row r="4" spans="1:12" x14ac:dyDescent="0.2">
      <c r="A4" s="71"/>
    </row>
    <row r="5" spans="1:12" ht="12.75" customHeight="1" x14ac:dyDescent="0.2">
      <c r="A5" s="76" t="s">
        <v>138</v>
      </c>
      <c r="B5" s="76"/>
      <c r="C5" s="76"/>
      <c r="D5" s="76"/>
      <c r="E5" s="76"/>
      <c r="F5" s="76"/>
      <c r="G5" s="76"/>
      <c r="H5" s="76"/>
      <c r="I5" s="76"/>
      <c r="J5" s="76"/>
      <c r="K5" s="76"/>
      <c r="L5" s="76"/>
    </row>
    <row r="6" spans="1:12" ht="12.75" customHeight="1" x14ac:dyDescent="0.2">
      <c r="A6" s="72"/>
    </row>
    <row r="7" spans="1:12" ht="12.75" customHeight="1" x14ac:dyDescent="0.2">
      <c r="A7" s="72"/>
      <c r="D7" s="76" t="s">
        <v>130</v>
      </c>
      <c r="E7" s="76"/>
      <c r="F7" s="76"/>
      <c r="G7" s="76"/>
      <c r="H7" s="76"/>
      <c r="I7" s="76"/>
      <c r="J7" s="76"/>
      <c r="K7" s="76"/>
      <c r="L7" s="76"/>
    </row>
    <row r="8" spans="1:12" x14ac:dyDescent="0.2">
      <c r="A8" s="72"/>
    </row>
    <row r="9" spans="1:12" ht="12.75" customHeight="1" x14ac:dyDescent="0.2">
      <c r="A9" s="72"/>
      <c r="D9" s="77" t="s">
        <v>131</v>
      </c>
      <c r="E9" s="77"/>
      <c r="F9" s="77"/>
      <c r="G9" s="77"/>
      <c r="H9" s="77"/>
      <c r="I9" s="77"/>
      <c r="J9" s="77"/>
      <c r="K9" s="77"/>
      <c r="L9" s="77"/>
    </row>
    <row r="10" spans="1:12" x14ac:dyDescent="0.2">
      <c r="A10" s="72"/>
      <c r="D10" s="77"/>
      <c r="E10" s="77"/>
      <c r="F10" s="77"/>
      <c r="G10" s="77"/>
      <c r="H10" s="77"/>
      <c r="I10" s="77"/>
      <c r="J10" s="77"/>
      <c r="K10" s="77"/>
      <c r="L10" s="77"/>
    </row>
    <row r="11" spans="1:12" x14ac:dyDescent="0.2">
      <c r="A11" s="72"/>
      <c r="D11" s="77"/>
      <c r="E11" s="77"/>
      <c r="F11" s="77"/>
      <c r="G11" s="77"/>
      <c r="H11" s="77"/>
      <c r="I11" s="77"/>
      <c r="J11" s="77"/>
      <c r="K11" s="77"/>
      <c r="L11" s="77"/>
    </row>
    <row r="12" spans="1:12" x14ac:dyDescent="0.2">
      <c r="A12" s="72"/>
      <c r="D12" s="77"/>
      <c r="E12" s="77"/>
      <c r="F12" s="77"/>
      <c r="G12" s="77"/>
      <c r="H12" s="77"/>
      <c r="I12" s="77"/>
      <c r="J12" s="77"/>
      <c r="K12" s="77"/>
      <c r="L12" s="77"/>
    </row>
    <row r="13" spans="1:12" x14ac:dyDescent="0.2">
      <c r="A13" s="72"/>
      <c r="D13" s="77"/>
      <c r="E13" s="77"/>
      <c r="F13" s="77"/>
      <c r="G13" s="77"/>
      <c r="H13" s="77"/>
      <c r="I13" s="77"/>
      <c r="J13" s="77"/>
      <c r="K13" s="77"/>
      <c r="L13" s="77"/>
    </row>
    <row r="14" spans="1:12" x14ac:dyDescent="0.2">
      <c r="A14" s="72"/>
      <c r="D14" s="77"/>
      <c r="E14" s="77"/>
      <c r="F14" s="77"/>
      <c r="G14" s="77"/>
      <c r="H14" s="77"/>
      <c r="I14" s="77"/>
      <c r="J14" s="77"/>
      <c r="K14" s="77"/>
      <c r="L14" s="77"/>
    </row>
    <row r="15" spans="1:12" x14ac:dyDescent="0.2">
      <c r="A15" s="72"/>
      <c r="D15" s="77"/>
      <c r="E15" s="77"/>
      <c r="F15" s="77"/>
      <c r="G15" s="77"/>
      <c r="H15" s="77"/>
      <c r="I15" s="77"/>
      <c r="J15" s="77"/>
      <c r="K15" s="77"/>
      <c r="L15" s="77"/>
    </row>
    <row r="16" spans="1:12" x14ac:dyDescent="0.2">
      <c r="A16" s="72"/>
    </row>
    <row r="17" spans="1:12" ht="12.75" customHeight="1" x14ac:dyDescent="0.2">
      <c r="A17" s="72"/>
      <c r="D17" s="77" t="s">
        <v>139</v>
      </c>
      <c r="E17" s="77"/>
      <c r="F17" s="77"/>
      <c r="G17" s="77"/>
      <c r="H17" s="77"/>
      <c r="I17" s="77"/>
      <c r="J17" s="77"/>
      <c r="K17" s="77"/>
      <c r="L17" s="77"/>
    </row>
    <row r="18" spans="1:12" x14ac:dyDescent="0.2">
      <c r="A18" s="72"/>
      <c r="D18" s="77"/>
      <c r="E18" s="77"/>
      <c r="F18" s="77"/>
      <c r="G18" s="77"/>
      <c r="H18" s="77"/>
      <c r="I18" s="77"/>
      <c r="J18" s="77"/>
      <c r="K18" s="77"/>
      <c r="L18" s="77"/>
    </row>
    <row r="19" spans="1:12" x14ac:dyDescent="0.2">
      <c r="A19" s="72"/>
    </row>
    <row r="20" spans="1:12" x14ac:dyDescent="0.2">
      <c r="A20" s="72"/>
    </row>
    <row r="21" spans="1:12" x14ac:dyDescent="0.2">
      <c r="A21" s="72"/>
    </row>
    <row r="22" spans="1:12" x14ac:dyDescent="0.2">
      <c r="A22" s="72"/>
    </row>
    <row r="23" spans="1:12" x14ac:dyDescent="0.2">
      <c r="A23" s="72"/>
    </row>
    <row r="24" spans="1:12" x14ac:dyDescent="0.2">
      <c r="A24" s="72"/>
    </row>
    <row r="25" spans="1:12" x14ac:dyDescent="0.2">
      <c r="A25" s="72"/>
    </row>
    <row r="26" spans="1:12" x14ac:dyDescent="0.2">
      <c r="A26" s="72"/>
    </row>
    <row r="27" spans="1:12" x14ac:dyDescent="0.2">
      <c r="A27" s="72"/>
    </row>
    <row r="28" spans="1:12" x14ac:dyDescent="0.2">
      <c r="A28" s="72"/>
    </row>
    <row r="29" spans="1:12" x14ac:dyDescent="0.2">
      <c r="A29" s="72"/>
      <c r="F29" s="77" t="s">
        <v>140</v>
      </c>
      <c r="G29" s="77"/>
      <c r="H29" s="77"/>
      <c r="I29" s="77"/>
      <c r="J29" s="77"/>
      <c r="K29" s="77"/>
      <c r="L29" s="77"/>
    </row>
    <row r="30" spans="1:12" x14ac:dyDescent="0.2">
      <c r="A30" s="72"/>
      <c r="F30" s="77"/>
      <c r="G30" s="77"/>
      <c r="H30" s="77"/>
      <c r="I30" s="77"/>
      <c r="J30" s="77"/>
      <c r="K30" s="77"/>
      <c r="L30" s="77"/>
    </row>
    <row r="31" spans="1:12" x14ac:dyDescent="0.2">
      <c r="A31" s="72"/>
    </row>
    <row r="32" spans="1:12" x14ac:dyDescent="0.2">
      <c r="A32" s="72"/>
      <c r="F32" s="77" t="s">
        <v>141</v>
      </c>
      <c r="G32" s="77"/>
      <c r="H32" s="77"/>
      <c r="I32" s="77"/>
      <c r="J32" s="77"/>
      <c r="K32" s="77"/>
      <c r="L32" s="77"/>
    </row>
    <row r="33" spans="1:12" x14ac:dyDescent="0.2">
      <c r="A33" s="72"/>
    </row>
    <row r="34" spans="1:12" x14ac:dyDescent="0.2">
      <c r="A34" s="72"/>
      <c r="F34" s="77" t="s">
        <v>142</v>
      </c>
      <c r="G34" s="77"/>
      <c r="H34" s="77"/>
      <c r="I34" s="77"/>
      <c r="J34" s="77"/>
      <c r="K34" s="77"/>
      <c r="L34" s="77"/>
    </row>
    <row r="35" spans="1:12" x14ac:dyDescent="0.2">
      <c r="A35" s="72"/>
      <c r="F35" s="78"/>
      <c r="G35" s="78"/>
      <c r="H35" s="78"/>
      <c r="I35" s="78"/>
      <c r="J35" s="78"/>
      <c r="K35" s="78"/>
      <c r="L35" s="78"/>
    </row>
    <row r="36" spans="1:12" x14ac:dyDescent="0.2">
      <c r="A36" s="72"/>
    </row>
    <row r="37" spans="1:12" x14ac:dyDescent="0.2">
      <c r="A37" s="72"/>
      <c r="F37" s="77" t="s">
        <v>143</v>
      </c>
      <c r="G37" s="77"/>
      <c r="H37" s="77"/>
      <c r="I37" s="77"/>
      <c r="J37" s="77"/>
      <c r="K37" s="77"/>
      <c r="L37" s="77"/>
    </row>
    <row r="38" spans="1:12" x14ac:dyDescent="0.2">
      <c r="A38" s="72"/>
      <c r="F38" s="78"/>
      <c r="G38" s="78"/>
      <c r="H38" s="78"/>
      <c r="I38" s="78"/>
      <c r="J38" s="78"/>
      <c r="K38" s="78"/>
      <c r="L38" s="78"/>
    </row>
    <row r="39" spans="1:12" x14ac:dyDescent="0.2">
      <c r="A39" s="72"/>
    </row>
    <row r="40" spans="1:12" x14ac:dyDescent="0.2">
      <c r="A40" s="72"/>
      <c r="F40" s="77" t="s">
        <v>154</v>
      </c>
      <c r="G40" s="77"/>
      <c r="H40" s="77"/>
      <c r="I40" s="77"/>
      <c r="J40" s="77"/>
      <c r="K40" s="77"/>
      <c r="L40" s="77"/>
    </row>
    <row r="41" spans="1:12" x14ac:dyDescent="0.2">
      <c r="A41" s="72"/>
      <c r="F41" s="77"/>
      <c r="G41" s="77"/>
      <c r="H41" s="77"/>
      <c r="I41" s="77"/>
      <c r="J41" s="77"/>
      <c r="K41" s="77"/>
      <c r="L41" s="77"/>
    </row>
    <row r="42" spans="1:12" x14ac:dyDescent="0.2">
      <c r="A42" s="72"/>
      <c r="F42" s="77"/>
      <c r="G42" s="77"/>
      <c r="H42" s="77"/>
      <c r="I42" s="77"/>
      <c r="J42" s="77"/>
      <c r="K42" s="77"/>
      <c r="L42" s="77"/>
    </row>
    <row r="43" spans="1:12" x14ac:dyDescent="0.2">
      <c r="A43" s="72"/>
    </row>
    <row r="44" spans="1:12" x14ac:dyDescent="0.2">
      <c r="A44" s="72"/>
    </row>
    <row r="45" spans="1:12" x14ac:dyDescent="0.2">
      <c r="A45" s="72"/>
    </row>
    <row r="46" spans="1:12" x14ac:dyDescent="0.2">
      <c r="A46" s="72"/>
    </row>
    <row r="47" spans="1:12" x14ac:dyDescent="0.2">
      <c r="A47" s="72"/>
    </row>
    <row r="48" spans="1:12" x14ac:dyDescent="0.2">
      <c r="A48" s="72"/>
    </row>
    <row r="49" spans="1:12" x14ac:dyDescent="0.2">
      <c r="A49" s="72"/>
    </row>
    <row r="50" spans="1:12" x14ac:dyDescent="0.2">
      <c r="A50" s="72"/>
    </row>
    <row r="51" spans="1:12" x14ac:dyDescent="0.2">
      <c r="A51" s="72"/>
    </row>
    <row r="52" spans="1:12" x14ac:dyDescent="0.2">
      <c r="A52" s="72"/>
    </row>
    <row r="53" spans="1:12" x14ac:dyDescent="0.2">
      <c r="A53" s="72"/>
    </row>
    <row r="54" spans="1:12" x14ac:dyDescent="0.2">
      <c r="A54" s="72"/>
    </row>
    <row r="55" spans="1:12" x14ac:dyDescent="0.2">
      <c r="A55" s="72"/>
    </row>
    <row r="56" spans="1:12" x14ac:dyDescent="0.2">
      <c r="A56" s="72"/>
    </row>
    <row r="57" spans="1:12" x14ac:dyDescent="0.2">
      <c r="A57" s="72"/>
    </row>
    <row r="58" spans="1:12" x14ac:dyDescent="0.2">
      <c r="A58" s="72"/>
      <c r="G58" s="77" t="s">
        <v>144</v>
      </c>
      <c r="H58" s="77"/>
      <c r="I58" s="77"/>
      <c r="J58" s="77"/>
      <c r="K58" s="77"/>
      <c r="L58" s="77"/>
    </row>
    <row r="59" spans="1:12" x14ac:dyDescent="0.2">
      <c r="A59" s="72"/>
      <c r="G59" s="77"/>
      <c r="H59" s="77"/>
      <c r="I59" s="77"/>
      <c r="J59" s="77"/>
      <c r="K59" s="77"/>
      <c r="L59" s="77"/>
    </row>
    <row r="60" spans="1:12" x14ac:dyDescent="0.2">
      <c r="A60" s="72"/>
    </row>
    <row r="61" spans="1:12" ht="12.75" customHeight="1" x14ac:dyDescent="0.2">
      <c r="A61" s="72"/>
      <c r="G61" s="77" t="s">
        <v>132</v>
      </c>
      <c r="H61" s="77"/>
      <c r="I61" s="77"/>
      <c r="J61" s="77"/>
      <c r="K61" s="77"/>
      <c r="L61" s="77"/>
    </row>
    <row r="62" spans="1:12" x14ac:dyDescent="0.2">
      <c r="A62" s="72"/>
      <c r="G62" s="77"/>
      <c r="H62" s="77"/>
      <c r="I62" s="77"/>
      <c r="J62" s="77"/>
      <c r="K62" s="77"/>
      <c r="L62" s="77"/>
    </row>
    <row r="63" spans="1:12" x14ac:dyDescent="0.2">
      <c r="A63" s="72"/>
      <c r="G63" s="77"/>
      <c r="H63" s="77"/>
      <c r="I63" s="77"/>
      <c r="J63" s="77"/>
      <c r="K63" s="77"/>
      <c r="L63" s="77"/>
    </row>
    <row r="64" spans="1:12" x14ac:dyDescent="0.2">
      <c r="A64" s="72"/>
    </row>
    <row r="65" spans="1:12" x14ac:dyDescent="0.2">
      <c r="A65" s="72"/>
      <c r="G65" s="77" t="s">
        <v>145</v>
      </c>
      <c r="H65" s="77"/>
      <c r="I65" s="77"/>
      <c r="J65" s="77"/>
      <c r="K65" s="77"/>
      <c r="L65" s="77"/>
    </row>
    <row r="66" spans="1:12" x14ac:dyDescent="0.2">
      <c r="A66" s="72"/>
    </row>
    <row r="67" spans="1:12" x14ac:dyDescent="0.2">
      <c r="A67" s="72"/>
      <c r="G67" s="77" t="s">
        <v>146</v>
      </c>
      <c r="H67" s="77"/>
      <c r="I67" s="77"/>
      <c r="J67" s="77"/>
      <c r="K67" s="77"/>
      <c r="L67" s="77"/>
    </row>
    <row r="68" spans="1:12" x14ac:dyDescent="0.2">
      <c r="A68" s="72"/>
      <c r="G68" s="77"/>
      <c r="H68" s="77"/>
      <c r="I68" s="77"/>
      <c r="J68" s="77"/>
      <c r="K68" s="77"/>
      <c r="L68" s="77"/>
    </row>
    <row r="69" spans="1:12" x14ac:dyDescent="0.2">
      <c r="A69" s="72"/>
      <c r="G69" s="77"/>
      <c r="H69" s="77"/>
      <c r="I69" s="77"/>
      <c r="J69" s="77"/>
      <c r="K69" s="77"/>
      <c r="L69" s="77"/>
    </row>
    <row r="70" spans="1:12" x14ac:dyDescent="0.2">
      <c r="A70" s="72"/>
    </row>
    <row r="71" spans="1:12" x14ac:dyDescent="0.2">
      <c r="A71" s="72"/>
      <c r="G71" s="77" t="s">
        <v>147</v>
      </c>
      <c r="H71" s="77"/>
      <c r="I71" s="77"/>
      <c r="J71" s="77"/>
      <c r="K71" s="77"/>
      <c r="L71" s="77"/>
    </row>
    <row r="72" spans="1:12" x14ac:dyDescent="0.2">
      <c r="A72" s="72"/>
      <c r="G72" s="77"/>
      <c r="H72" s="77"/>
      <c r="I72" s="77"/>
      <c r="J72" s="77"/>
      <c r="K72" s="77"/>
      <c r="L72" s="77"/>
    </row>
    <row r="73" spans="1:12" x14ac:dyDescent="0.2">
      <c r="A73" s="72"/>
      <c r="G73" s="77"/>
      <c r="H73" s="77"/>
      <c r="I73" s="77"/>
      <c r="J73" s="77"/>
      <c r="K73" s="77"/>
      <c r="L73" s="77"/>
    </row>
    <row r="74" spans="1:12" x14ac:dyDescent="0.2">
      <c r="A74" s="72"/>
    </row>
    <row r="75" spans="1:12" x14ac:dyDescent="0.2">
      <c r="A75" s="72"/>
      <c r="G75" s="77" t="s">
        <v>148</v>
      </c>
      <c r="H75" s="77"/>
      <c r="I75" s="77"/>
      <c r="J75" s="77"/>
      <c r="K75" s="77"/>
      <c r="L75" s="77"/>
    </row>
    <row r="76" spans="1:12" x14ac:dyDescent="0.2">
      <c r="A76" s="72"/>
      <c r="G76" s="77"/>
      <c r="H76" s="77"/>
      <c r="I76" s="77"/>
      <c r="J76" s="77"/>
      <c r="K76" s="77"/>
      <c r="L76" s="77"/>
    </row>
    <row r="77" spans="1:12" x14ac:dyDescent="0.2">
      <c r="A77" s="72"/>
      <c r="G77" s="77"/>
      <c r="H77" s="77"/>
      <c r="I77" s="77"/>
      <c r="J77" s="77"/>
      <c r="K77" s="77"/>
      <c r="L77" s="77"/>
    </row>
    <row r="78" spans="1:12" x14ac:dyDescent="0.2">
      <c r="A78" s="72"/>
    </row>
    <row r="79" spans="1:12" x14ac:dyDescent="0.2">
      <c r="A79" s="72"/>
      <c r="E79" s="77" t="s">
        <v>149</v>
      </c>
      <c r="F79" s="77"/>
      <c r="G79" s="77"/>
      <c r="H79" s="77"/>
      <c r="I79" s="77"/>
      <c r="J79" s="77"/>
      <c r="K79" s="77"/>
      <c r="L79" s="77"/>
    </row>
    <row r="80" spans="1:12" x14ac:dyDescent="0.2">
      <c r="A80" s="72"/>
      <c r="E80" s="77"/>
      <c r="F80" s="77"/>
      <c r="G80" s="77"/>
      <c r="H80" s="77"/>
      <c r="I80" s="77"/>
      <c r="J80" s="77"/>
      <c r="K80" s="77"/>
      <c r="L80" s="77"/>
    </row>
    <row r="81" spans="1:12" x14ac:dyDescent="0.2">
      <c r="A81" s="72"/>
      <c r="E81" s="77"/>
      <c r="F81" s="77"/>
      <c r="G81" s="77"/>
      <c r="H81" s="77"/>
      <c r="I81" s="77"/>
      <c r="J81" s="77"/>
      <c r="K81" s="77"/>
      <c r="L81" s="77"/>
    </row>
    <row r="82" spans="1:12" x14ac:dyDescent="0.2">
      <c r="A82" s="72"/>
    </row>
    <row r="83" spans="1:12" x14ac:dyDescent="0.2">
      <c r="A83" s="72"/>
    </row>
    <row r="84" spans="1:12" x14ac:dyDescent="0.2">
      <c r="A84" s="72"/>
      <c r="E84" s="77" t="s">
        <v>150</v>
      </c>
      <c r="F84" s="77"/>
      <c r="G84" s="77"/>
      <c r="H84" s="77"/>
      <c r="I84" s="77"/>
      <c r="J84" s="77"/>
      <c r="K84" s="77"/>
      <c r="L84" s="77"/>
    </row>
    <row r="85" spans="1:12" x14ac:dyDescent="0.2">
      <c r="A85" s="72"/>
      <c r="E85" s="77"/>
      <c r="F85" s="77"/>
      <c r="G85" s="77"/>
      <c r="H85" s="77"/>
      <c r="I85" s="77"/>
      <c r="J85" s="77"/>
      <c r="K85" s="77"/>
      <c r="L85" s="77"/>
    </row>
    <row r="86" spans="1:12" x14ac:dyDescent="0.2">
      <c r="A86" s="72"/>
      <c r="E86" s="77"/>
      <c r="F86" s="77"/>
      <c r="G86" s="77"/>
      <c r="H86" s="77"/>
      <c r="I86" s="77"/>
      <c r="J86" s="77"/>
      <c r="K86" s="77"/>
      <c r="L86" s="77"/>
    </row>
    <row r="87" spans="1:12" x14ac:dyDescent="0.2">
      <c r="A87" s="72"/>
    </row>
    <row r="88" spans="1:12" ht="12.75" customHeight="1" x14ac:dyDescent="0.2">
      <c r="A88" s="72"/>
      <c r="F88" s="74"/>
      <c r="G88" s="74"/>
      <c r="H88" s="74"/>
      <c r="I88" s="74"/>
      <c r="J88" s="74"/>
      <c r="K88" s="74"/>
      <c r="L88" s="74"/>
    </row>
    <row r="89" spans="1:12" x14ac:dyDescent="0.2">
      <c r="A89" s="72"/>
      <c r="E89" s="77" t="s">
        <v>151</v>
      </c>
      <c r="F89" s="77"/>
      <c r="G89" s="77"/>
      <c r="H89" s="77"/>
      <c r="I89" s="77"/>
      <c r="J89" s="77"/>
      <c r="K89" s="77"/>
      <c r="L89" s="77"/>
    </row>
    <row r="90" spans="1:12" x14ac:dyDescent="0.2">
      <c r="A90" s="72"/>
      <c r="E90" s="77"/>
      <c r="F90" s="77"/>
      <c r="G90" s="77"/>
      <c r="H90" s="77"/>
      <c r="I90" s="77"/>
      <c r="J90" s="77"/>
      <c r="K90" s="77"/>
      <c r="L90" s="77"/>
    </row>
    <row r="91" spans="1:12" x14ac:dyDescent="0.2">
      <c r="A91" s="72"/>
      <c r="E91" s="77"/>
      <c r="F91" s="77"/>
      <c r="G91" s="77"/>
      <c r="H91" s="77"/>
      <c r="I91" s="77"/>
      <c r="J91" s="77"/>
      <c r="K91" s="77"/>
      <c r="L91" s="77"/>
    </row>
    <row r="92" spans="1:12" x14ac:dyDescent="0.2">
      <c r="A92" s="72"/>
    </row>
    <row r="93" spans="1:12" x14ac:dyDescent="0.2">
      <c r="A93" s="72"/>
    </row>
    <row r="94" spans="1:12" x14ac:dyDescent="0.2">
      <c r="A94" s="72"/>
    </row>
    <row r="95" spans="1:12" ht="12.75" customHeight="1" x14ac:dyDescent="0.2">
      <c r="A95" s="72"/>
    </row>
    <row r="96" spans="1:12" ht="12.75" customHeight="1" x14ac:dyDescent="0.2">
      <c r="A96" s="76" t="s">
        <v>133</v>
      </c>
      <c r="B96" s="76"/>
      <c r="C96" s="76"/>
      <c r="D96" s="76"/>
      <c r="E96" s="76"/>
      <c r="F96" s="76"/>
      <c r="G96" s="76"/>
      <c r="H96" s="76"/>
      <c r="I96" s="76"/>
      <c r="J96" s="76"/>
      <c r="K96" s="76"/>
      <c r="L96" s="76"/>
    </row>
    <row r="97" spans="1:12" ht="12.75" customHeight="1" x14ac:dyDescent="0.2">
      <c r="A97" s="71"/>
    </row>
    <row r="98" spans="1:12" ht="12.75" customHeight="1" x14ac:dyDescent="0.2">
      <c r="A98" s="76" t="s">
        <v>134</v>
      </c>
      <c r="B98" s="76"/>
      <c r="C98" s="76"/>
      <c r="D98" s="76"/>
      <c r="E98" s="76"/>
      <c r="F98" s="76"/>
      <c r="G98" s="76"/>
      <c r="H98" s="76"/>
      <c r="I98" s="76"/>
      <c r="J98" s="76"/>
      <c r="K98" s="76"/>
      <c r="L98" s="76"/>
    </row>
    <row r="99" spans="1:12" ht="12.75" customHeight="1" x14ac:dyDescent="0.2">
      <c r="A99" s="71"/>
    </row>
    <row r="100" spans="1:12" ht="12.75" customHeight="1" x14ac:dyDescent="0.2">
      <c r="A100" s="76" t="s">
        <v>135</v>
      </c>
      <c r="B100" s="77"/>
      <c r="C100" s="77"/>
      <c r="D100" s="77"/>
      <c r="E100" s="77"/>
      <c r="F100" s="77"/>
      <c r="G100" s="77"/>
      <c r="H100" s="77"/>
      <c r="I100" s="77"/>
      <c r="J100" s="77"/>
      <c r="K100" s="77"/>
      <c r="L100" s="77"/>
    </row>
    <row r="101" spans="1:12" ht="12.75" customHeight="1" x14ac:dyDescent="0.2">
      <c r="A101" s="77"/>
      <c r="B101" s="77"/>
      <c r="C101" s="77"/>
      <c r="D101" s="77"/>
      <c r="E101" s="77"/>
      <c r="F101" s="77"/>
      <c r="G101" s="77"/>
      <c r="H101" s="77"/>
      <c r="I101" s="77"/>
      <c r="J101" s="77"/>
      <c r="K101" s="77"/>
      <c r="L101" s="77"/>
    </row>
    <row r="102" spans="1:12" ht="12.75" customHeight="1" x14ac:dyDescent="0.2">
      <c r="A102" s="77"/>
      <c r="B102" s="77"/>
      <c r="C102" s="77"/>
      <c r="D102" s="77"/>
      <c r="E102" s="77"/>
      <c r="F102" s="77"/>
      <c r="G102" s="77"/>
      <c r="H102" s="77"/>
      <c r="I102" s="77"/>
      <c r="J102" s="77"/>
      <c r="K102" s="77"/>
      <c r="L102" s="77"/>
    </row>
    <row r="103" spans="1:12" ht="12.75" customHeight="1" x14ac:dyDescent="0.2">
      <c r="A103" s="72"/>
    </row>
    <row r="104" spans="1:12" ht="12.75" customHeight="1" x14ac:dyDescent="0.2">
      <c r="A104" s="76" t="s">
        <v>136</v>
      </c>
      <c r="B104" s="77"/>
      <c r="C104" s="77"/>
      <c r="D104" s="77"/>
      <c r="E104" s="77"/>
      <c r="F104" s="77"/>
      <c r="G104" s="77"/>
      <c r="H104" s="77"/>
      <c r="I104" s="77"/>
      <c r="J104" s="77"/>
      <c r="K104" s="77"/>
      <c r="L104" s="77"/>
    </row>
    <row r="105" spans="1:12" ht="12.75" customHeight="1" x14ac:dyDescent="0.2">
      <c r="A105" s="77"/>
      <c r="B105" s="77"/>
      <c r="C105" s="77"/>
      <c r="D105" s="77"/>
      <c r="E105" s="77"/>
      <c r="F105" s="77"/>
      <c r="G105" s="77"/>
      <c r="H105" s="77"/>
      <c r="I105" s="77"/>
      <c r="J105" s="77"/>
      <c r="K105" s="77"/>
      <c r="L105" s="77"/>
    </row>
    <row r="106" spans="1:12" ht="12.75" customHeight="1" x14ac:dyDescent="0.2">
      <c r="A106" s="77"/>
      <c r="B106" s="77"/>
      <c r="C106" s="77"/>
      <c r="D106" s="77"/>
      <c r="E106" s="77"/>
      <c r="F106" s="77"/>
      <c r="G106" s="77"/>
      <c r="H106" s="77"/>
      <c r="I106" s="77"/>
      <c r="J106" s="77"/>
      <c r="K106" s="77"/>
      <c r="L106" s="77"/>
    </row>
    <row r="107" spans="1:12" ht="12.75" customHeight="1" x14ac:dyDescent="0.2">
      <c r="A107" s="73"/>
    </row>
    <row r="108" spans="1:12" ht="12.75" customHeight="1" x14ac:dyDescent="0.2">
      <c r="A108" s="71"/>
    </row>
    <row r="109" spans="1:12" ht="12.75" customHeight="1" x14ac:dyDescent="0.2">
      <c r="A109" s="71"/>
    </row>
    <row r="110" spans="1:12" x14ac:dyDescent="0.2">
      <c r="A110" s="76" t="s">
        <v>137</v>
      </c>
      <c r="B110" s="77"/>
      <c r="C110" s="77"/>
      <c r="D110" s="77"/>
      <c r="E110" s="77"/>
      <c r="F110" s="77"/>
      <c r="G110" s="77"/>
      <c r="H110" s="77"/>
      <c r="I110" s="77"/>
      <c r="J110" s="77"/>
      <c r="K110" s="77"/>
      <c r="L110" s="77"/>
    </row>
    <row r="111" spans="1:12" x14ac:dyDescent="0.2">
      <c r="A111" s="77"/>
      <c r="B111" s="77"/>
      <c r="C111" s="77"/>
      <c r="D111" s="77"/>
      <c r="E111" s="77"/>
      <c r="F111" s="77"/>
      <c r="G111" s="77"/>
      <c r="H111" s="77"/>
      <c r="I111" s="77"/>
      <c r="J111" s="77"/>
      <c r="K111" s="77"/>
      <c r="L111" s="77"/>
    </row>
    <row r="112" spans="1:12" x14ac:dyDescent="0.2">
      <c r="A112" s="77"/>
      <c r="B112" s="77"/>
      <c r="C112" s="77"/>
      <c r="D112" s="77"/>
      <c r="E112" s="77"/>
      <c r="F112" s="77"/>
      <c r="G112" s="77"/>
      <c r="H112" s="77"/>
      <c r="I112" s="77"/>
      <c r="J112" s="77"/>
      <c r="K112" s="77"/>
      <c r="L112" s="77"/>
    </row>
    <row r="114" spans="1:1" ht="15" x14ac:dyDescent="0.2">
      <c r="A114" s="75" t="s">
        <v>152</v>
      </c>
    </row>
  </sheetData>
  <sheetProtection sheet="1" objects="1" scenarios="1"/>
  <mergeCells count="24">
    <mergeCell ref="A1:L1"/>
    <mergeCell ref="A5:L5"/>
    <mergeCell ref="D7:L7"/>
    <mergeCell ref="D9:L15"/>
    <mergeCell ref="D17:L18"/>
    <mergeCell ref="F29:L30"/>
    <mergeCell ref="F32:L32"/>
    <mergeCell ref="F34:L35"/>
    <mergeCell ref="F37:L38"/>
    <mergeCell ref="F40:L42"/>
    <mergeCell ref="G58:L59"/>
    <mergeCell ref="G61:L63"/>
    <mergeCell ref="G65:L65"/>
    <mergeCell ref="G67:L69"/>
    <mergeCell ref="G71:L73"/>
    <mergeCell ref="A98:L98"/>
    <mergeCell ref="A100:L102"/>
    <mergeCell ref="A104:L106"/>
    <mergeCell ref="A110:L112"/>
    <mergeCell ref="G75:L77"/>
    <mergeCell ref="E79:L81"/>
    <mergeCell ref="E84:L86"/>
    <mergeCell ref="E89:L91"/>
    <mergeCell ref="A96:L96"/>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AF25"/>
  <sheetViews>
    <sheetView workbookViewId="0"/>
  </sheetViews>
  <sheetFormatPr baseColWidth="10" defaultRowHeight="12.75" x14ac:dyDescent="0.2"/>
  <cols>
    <col min="1" max="32" width="3.5703125" customWidth="1"/>
  </cols>
  <sheetData>
    <row r="4" spans="1:32" x14ac:dyDescent="0.2">
      <c r="A4" s="24">
        <v>0</v>
      </c>
      <c r="B4" s="24">
        <f>(IFERROR(VLOOKUP(Kompakt_Quer!B4,FormatCode!$A$2:$I$367,9),0))+IF(MONTH(Kompakt_Quer!B4)&lt;&gt;1,4,0)</f>
        <v>4</v>
      </c>
      <c r="C4" s="24">
        <f>(IFERROR(VLOOKUP(Kompakt_Quer!C4,FormatCode!$A$2:$I$367,9),0))+IF(MONTH(Kompakt_Quer!C4)&lt;&gt;1,4,0)</f>
        <v>4</v>
      </c>
      <c r="D4" s="24">
        <f>(IFERROR(VLOOKUP(Kompakt_Quer!D4,FormatCode!$A$2:$I$367,9),0))+IF(MONTH(Kompakt_Quer!D4)&lt;&gt;1,4,0)</f>
        <v>4</v>
      </c>
      <c r="E4" s="24">
        <f>(IFERROR(VLOOKUP(Kompakt_Quer!E4,FormatCode!$A$2:$I$367,9),0))+IF(MONTH(Kompakt_Quer!E4)&lt;&gt;1,4,0)</f>
        <v>4</v>
      </c>
      <c r="F4" s="24">
        <f>(IFERROR(VLOOKUP(Kompakt_Quer!F4,FormatCode!$A$2:$I$367,9),0))+IF(MONTH(Kompakt_Quer!F4)&lt;&gt;1,4,0)</f>
        <v>4</v>
      </c>
      <c r="G4" s="24">
        <f ca="1">(IFERROR(VLOOKUP(Kompakt_Quer!G4,FormatCode!$A$2:$I$367,9),0))+IF(MONTH(Kompakt_Quer!G4)&lt;&gt;1,4,0)</f>
        <v>2</v>
      </c>
      <c r="H4" s="24">
        <f ca="1">(IFERROR(VLOOKUP(Kompakt_Quer!H4,FormatCode!$A$2:$I$367,9),0))+IF(MONTH(Kompakt_Quer!H4)&lt;&gt;1,4,0)</f>
        <v>2</v>
      </c>
      <c r="I4" s="24">
        <v>0</v>
      </c>
      <c r="J4" s="24">
        <f ca="1">(IFERROR(VLOOKUP(Kompakt_Quer!J4,FormatCode!$A$2:$I$367,9),0))+IF(MONTH(Kompakt_Quer!J4)&lt;&gt;2,4,0)</f>
        <v>4</v>
      </c>
      <c r="K4" s="24">
        <f ca="1">(IFERROR(VLOOKUP(Kompakt_Quer!K4,FormatCode!$A$2:$I$367,9),0))+IF(MONTH(Kompakt_Quer!K4)&lt;&gt;2,4,0)</f>
        <v>0</v>
      </c>
      <c r="L4" s="24">
        <f ca="1">(IFERROR(VLOOKUP(Kompakt_Quer!L4,FormatCode!$A$2:$I$367,9),0))+IF(MONTH(Kompakt_Quer!L4)&lt;&gt;2,4,0)</f>
        <v>0</v>
      </c>
      <c r="M4" s="24">
        <f ca="1">(IFERROR(VLOOKUP(Kompakt_Quer!M4,FormatCode!$A$2:$I$367,9),0))+IF(MONTH(Kompakt_Quer!M4)&lt;&gt;2,4,0)</f>
        <v>0</v>
      </c>
      <c r="N4" s="24">
        <f ca="1">(IFERROR(VLOOKUP(Kompakt_Quer!N4,FormatCode!$A$2:$I$367,9),0))+IF(MONTH(Kompakt_Quer!N4)&lt;&gt;2,4,0)</f>
        <v>0</v>
      </c>
      <c r="O4" s="24">
        <f ca="1">(IFERROR(VLOOKUP(Kompakt_Quer!O4,FormatCode!$A$2:$I$367,9),0))+IF(MONTH(Kompakt_Quer!O4)&lt;&gt;2,4,0)</f>
        <v>1</v>
      </c>
      <c r="P4" s="24">
        <f ca="1">(IFERROR(VLOOKUP(Kompakt_Quer!P4,FormatCode!$A$2:$I$367,9),0))+IF(MONTH(Kompakt_Quer!P4)&lt;&gt;2,4,0)</f>
        <v>2</v>
      </c>
      <c r="Q4" s="24">
        <v>0</v>
      </c>
      <c r="R4" s="24">
        <f ca="1">(IFERROR(VLOOKUP(Kompakt_Quer!R4,FormatCode!$A$2:$I$367,9),0))+IF(MONTH(Kompakt_Quer!R4)&lt;&gt;3,4,0)</f>
        <v>4</v>
      </c>
      <c r="S4" s="24">
        <f ca="1">(IFERROR(VLOOKUP(Kompakt_Quer!S4,FormatCode!$A$2:$I$367,9),0))+IF(MONTH(Kompakt_Quer!S4)&lt;&gt;3,4,0)</f>
        <v>0</v>
      </c>
      <c r="T4" s="24">
        <f ca="1">(IFERROR(VLOOKUP(Kompakt_Quer!T4,FormatCode!$A$2:$I$367,9),0))+IF(MONTH(Kompakt_Quer!T4)&lt;&gt;3,4,0)</f>
        <v>0</v>
      </c>
      <c r="U4" s="24">
        <f ca="1">(IFERROR(VLOOKUP(Kompakt_Quer!U4,FormatCode!$A$2:$I$367,9),0))+IF(MONTH(Kompakt_Quer!U4)&lt;&gt;3,4,0)</f>
        <v>0</v>
      </c>
      <c r="V4" s="24">
        <f ca="1">(IFERROR(VLOOKUP(Kompakt_Quer!V4,FormatCode!$A$2:$I$367,9),0))+IF(MONTH(Kompakt_Quer!V4)&lt;&gt;3,4,0)</f>
        <v>0</v>
      </c>
      <c r="W4" s="24">
        <f ca="1">(IFERROR(VLOOKUP(Kompakt_Quer!W4,FormatCode!$A$2:$I$367,9),0))+IF(MONTH(Kompakt_Quer!W4)&lt;&gt;3,4,0)</f>
        <v>1</v>
      </c>
      <c r="X4" s="24">
        <f ca="1">(IFERROR(VLOOKUP(Kompakt_Quer!X4,FormatCode!$A$2:$I$367,9),0))+IF(MONTH(Kompakt_Quer!X4)&lt;&gt;3,4,0)</f>
        <v>2</v>
      </c>
      <c r="Y4" s="24">
        <v>0</v>
      </c>
      <c r="Z4" s="24">
        <f ca="1">(IFERROR(VLOOKUP(Kompakt_Quer!Z4,FormatCode!$A$2:$I$367,9),0))+IF(MONTH(Kompakt_Quer!Z4)&lt;&gt;4,4,0)</f>
        <v>4</v>
      </c>
      <c r="AA4" s="24">
        <f ca="1">(IFERROR(VLOOKUP(Kompakt_Quer!AA4,FormatCode!$A$2:$I$367,9),0))+IF(MONTH(Kompakt_Quer!AA4)&lt;&gt;4,4,0)</f>
        <v>4</v>
      </c>
      <c r="AB4" s="24">
        <f ca="1">(IFERROR(VLOOKUP(Kompakt_Quer!AB4,FormatCode!$A$2:$I$367,9),0))+IF(MONTH(Kompakt_Quer!AB4)&lt;&gt;4,4,0)</f>
        <v>4</v>
      </c>
      <c r="AC4" s="24">
        <f ca="1">(IFERROR(VLOOKUP(Kompakt_Quer!AC4,FormatCode!$A$2:$I$367,9),0))+IF(MONTH(Kompakt_Quer!AC4)&lt;&gt;4,4,0)</f>
        <v>4</v>
      </c>
      <c r="AD4" s="24">
        <f ca="1">(IFERROR(VLOOKUP(Kompakt_Quer!AD4,FormatCode!$A$2:$I$367,9),0))+IF(MONTH(Kompakt_Quer!AD4)&lt;&gt;4,4,0)</f>
        <v>0</v>
      </c>
      <c r="AE4" s="24">
        <f ca="1">(IFERROR(VLOOKUP(Kompakt_Quer!AE4,FormatCode!$A$2:$I$367,9),0))+IF(MONTH(Kompakt_Quer!AE4)&lt;&gt;4,4,0)</f>
        <v>1</v>
      </c>
      <c r="AF4" s="24">
        <f ca="1">(IFERROR(VLOOKUP(Kompakt_Quer!AF4,FormatCode!$A$2:$I$367,9),0))+IF(MONTH(Kompakt_Quer!AF4)&lt;&gt;4,4,0)</f>
        <v>2</v>
      </c>
    </row>
    <row r="5" spans="1:32" x14ac:dyDescent="0.2">
      <c r="A5" s="24">
        <v>0</v>
      </c>
      <c r="B5" s="24">
        <f ca="1">(IFERROR(VLOOKUP(Kompakt_Quer!B5,FormatCode!$A$2:$I$367,9),0))+IF(MONTH(Kompakt_Quer!B5)&lt;&gt;1,4,0)</f>
        <v>0</v>
      </c>
      <c r="C5" s="24">
        <f ca="1">(IFERROR(VLOOKUP(Kompakt_Quer!C5,FormatCode!$A$2:$I$367,9),0))+IF(MONTH(Kompakt_Quer!C5)&lt;&gt;1,4,0)</f>
        <v>0</v>
      </c>
      <c r="D5" s="24">
        <f ca="1">(IFERROR(VLOOKUP(Kompakt_Quer!D5,FormatCode!$A$2:$I$367,9),0))+IF(MONTH(Kompakt_Quer!D5)&lt;&gt;1,4,0)</f>
        <v>0</v>
      </c>
      <c r="E5" s="24">
        <f ca="1">(IFERROR(VLOOKUP(Kompakt_Quer!E5,FormatCode!$A$2:$I$367,9),0))+IF(MONTH(Kompakt_Quer!E5)&lt;&gt;1,4,0)</f>
        <v>0</v>
      </c>
      <c r="F5" s="24">
        <f ca="1">(IFERROR(VLOOKUP(Kompakt_Quer!F5,FormatCode!$A$2:$I$367,9),0))+IF(MONTH(Kompakt_Quer!F5)&lt;&gt;1,4,0)</f>
        <v>0</v>
      </c>
      <c r="G5" s="24">
        <f ca="1">(IFERROR(VLOOKUP(Kompakt_Quer!G5,FormatCode!$A$2:$I$367,9),0))+IF(MONTH(Kompakt_Quer!G5)&lt;&gt;1,4,0)</f>
        <v>1</v>
      </c>
      <c r="H5" s="24">
        <f ca="1">(IFERROR(VLOOKUP(Kompakt_Quer!H5,FormatCode!$A$2:$I$367,9),0))+IF(MONTH(Kompakt_Quer!H5)&lt;&gt;1,4,0)</f>
        <v>2</v>
      </c>
      <c r="I5" s="24">
        <v>0</v>
      </c>
      <c r="J5" s="24">
        <f ca="1">(IFERROR(VLOOKUP(Kompakt_Quer!J5,FormatCode!$A$2:$I$367,9),0))+IF(MONTH(Kompakt_Quer!J5)&lt;&gt;2,4,0)</f>
        <v>0</v>
      </c>
      <c r="K5" s="24">
        <f ca="1">(IFERROR(VLOOKUP(Kompakt_Quer!K5,FormatCode!$A$2:$I$367,9),0))+IF(MONTH(Kompakt_Quer!K5)&lt;&gt;2,4,0)</f>
        <v>0</v>
      </c>
      <c r="L5" s="24">
        <f ca="1">(IFERROR(VLOOKUP(Kompakt_Quer!L5,FormatCode!$A$2:$I$367,9),0))+IF(MONTH(Kompakt_Quer!L5)&lt;&gt;2,4,0)</f>
        <v>0</v>
      </c>
      <c r="M5" s="24">
        <f ca="1">(IFERROR(VLOOKUP(Kompakt_Quer!M5,FormatCode!$A$2:$I$367,9),0))+IF(MONTH(Kompakt_Quer!M5)&lt;&gt;2,4,0)</f>
        <v>0</v>
      </c>
      <c r="N5" s="24">
        <f ca="1">(IFERROR(VLOOKUP(Kompakt_Quer!N5,FormatCode!$A$2:$I$367,9),0))+IF(MONTH(Kompakt_Quer!N5)&lt;&gt;2,4,0)</f>
        <v>0</v>
      </c>
      <c r="O5" s="24">
        <f ca="1">(IFERROR(VLOOKUP(Kompakt_Quer!O5,FormatCode!$A$2:$I$367,9),0))+IF(MONTH(Kompakt_Quer!O5)&lt;&gt;2,4,0)</f>
        <v>1</v>
      </c>
      <c r="P5" s="24">
        <f ca="1">(IFERROR(VLOOKUP(Kompakt_Quer!P5,FormatCode!$A$2:$I$367,9),0))+IF(MONTH(Kompakt_Quer!P5)&lt;&gt;2,4,0)</f>
        <v>2</v>
      </c>
      <c r="Q5" s="24">
        <v>0</v>
      </c>
      <c r="R5" s="24">
        <f ca="1">(IFERROR(VLOOKUP(Kompakt_Quer!R5,FormatCode!$A$2:$I$367,9),0))+IF(MONTH(Kompakt_Quer!R5)&lt;&gt;3,4,0)</f>
        <v>0</v>
      </c>
      <c r="S5" s="24">
        <f ca="1">(IFERROR(VLOOKUP(Kompakt_Quer!S5,FormatCode!$A$2:$I$367,9),0))+IF(MONTH(Kompakt_Quer!S5)&lt;&gt;3,4,0)</f>
        <v>0</v>
      </c>
      <c r="T5" s="24">
        <f ca="1">(IFERROR(VLOOKUP(Kompakt_Quer!T5,FormatCode!$A$2:$I$367,9),0))+IF(MONTH(Kompakt_Quer!T5)&lt;&gt;3,4,0)</f>
        <v>0</v>
      </c>
      <c r="U5" s="24">
        <f ca="1">(IFERROR(VLOOKUP(Kompakt_Quer!U5,FormatCode!$A$2:$I$367,9),0))+IF(MONTH(Kompakt_Quer!U5)&lt;&gt;3,4,0)</f>
        <v>0</v>
      </c>
      <c r="V5" s="24">
        <f ca="1">(IFERROR(VLOOKUP(Kompakt_Quer!V5,FormatCode!$A$2:$I$367,9),0))+IF(MONTH(Kompakt_Quer!V5)&lt;&gt;3,4,0)</f>
        <v>0</v>
      </c>
      <c r="W5" s="24">
        <f ca="1">(IFERROR(VLOOKUP(Kompakt_Quer!W5,FormatCode!$A$2:$I$367,9),0))+IF(MONTH(Kompakt_Quer!W5)&lt;&gt;3,4,0)</f>
        <v>1</v>
      </c>
      <c r="X5" s="24">
        <f ca="1">(IFERROR(VLOOKUP(Kompakt_Quer!X5,FormatCode!$A$2:$I$367,9),0))+IF(MONTH(Kompakt_Quer!X5)&lt;&gt;3,4,0)</f>
        <v>2</v>
      </c>
      <c r="Y5" s="24">
        <v>0</v>
      </c>
      <c r="Z5" s="24">
        <f ca="1">(IFERROR(VLOOKUP(Kompakt_Quer!Z5,FormatCode!$A$2:$I$367,9),0))+IF(MONTH(Kompakt_Quer!Z5)&lt;&gt;4,4,0)</f>
        <v>0</v>
      </c>
      <c r="AA5" s="24">
        <f ca="1">(IFERROR(VLOOKUP(Kompakt_Quer!AA5,FormatCode!$A$2:$I$367,9),0))+IF(MONTH(Kompakt_Quer!AA5)&lt;&gt;4,4,0)</f>
        <v>0</v>
      </c>
      <c r="AB5" s="24">
        <f ca="1">(IFERROR(VLOOKUP(Kompakt_Quer!AB5,FormatCode!$A$2:$I$367,9),0))+IF(MONTH(Kompakt_Quer!AB5)&lt;&gt;4,4,0)</f>
        <v>0</v>
      </c>
      <c r="AC5" s="24">
        <f ca="1">(IFERROR(VLOOKUP(Kompakt_Quer!AC5,FormatCode!$A$2:$I$367,9),0))+IF(MONTH(Kompakt_Quer!AC5)&lt;&gt;4,4,0)</f>
        <v>0</v>
      </c>
      <c r="AD5" s="24">
        <f ca="1">(IFERROR(VLOOKUP(Kompakt_Quer!AD5,FormatCode!$A$2:$I$367,9),0))+IF(MONTH(Kompakt_Quer!AD5)&lt;&gt;4,4,0)</f>
        <v>0</v>
      </c>
      <c r="AE5" s="24">
        <f ca="1">(IFERROR(VLOOKUP(Kompakt_Quer!AE5,FormatCode!$A$2:$I$367,9),0))+IF(MONTH(Kompakt_Quer!AE5)&lt;&gt;4,4,0)</f>
        <v>1</v>
      </c>
      <c r="AF5" s="24">
        <f ca="1">(IFERROR(VLOOKUP(Kompakt_Quer!AF5,FormatCode!$A$2:$I$367,9),0))+IF(MONTH(Kompakt_Quer!AF5)&lt;&gt;4,4,0)</f>
        <v>2</v>
      </c>
    </row>
    <row r="6" spans="1:32" x14ac:dyDescent="0.2">
      <c r="A6" s="24">
        <v>0</v>
      </c>
      <c r="B6" s="24">
        <f ca="1">(IFERROR(VLOOKUP(Kompakt_Quer!B6,FormatCode!$A$2:$I$367,9),0))+IF(MONTH(Kompakt_Quer!B6)&lt;&gt;1,4,0)</f>
        <v>0</v>
      </c>
      <c r="C6" s="24">
        <f ca="1">(IFERROR(VLOOKUP(Kompakt_Quer!C6,FormatCode!$A$2:$I$367,9),0))+IF(MONTH(Kompakt_Quer!C6)&lt;&gt;1,4,0)</f>
        <v>0</v>
      </c>
      <c r="D6" s="24">
        <f ca="1">(IFERROR(VLOOKUP(Kompakt_Quer!D6,FormatCode!$A$2:$I$367,9),0))+IF(MONTH(Kompakt_Quer!D6)&lt;&gt;1,4,0)</f>
        <v>0</v>
      </c>
      <c r="E6" s="24">
        <f ca="1">(IFERROR(VLOOKUP(Kompakt_Quer!E6,FormatCode!$A$2:$I$367,9),0))+IF(MONTH(Kompakt_Quer!E6)&lt;&gt;1,4,0)</f>
        <v>0</v>
      </c>
      <c r="F6" s="24">
        <f ca="1">(IFERROR(VLOOKUP(Kompakt_Quer!F6,FormatCode!$A$2:$I$367,9),0))+IF(MONTH(Kompakt_Quer!F6)&lt;&gt;1,4,0)</f>
        <v>0</v>
      </c>
      <c r="G6" s="24">
        <f ca="1">(IFERROR(VLOOKUP(Kompakt_Quer!G6,FormatCode!$A$2:$I$367,9),0))+IF(MONTH(Kompakt_Quer!G6)&lt;&gt;1,4,0)</f>
        <v>1</v>
      </c>
      <c r="H6" s="24">
        <f ca="1">(IFERROR(VLOOKUP(Kompakt_Quer!H6,FormatCode!$A$2:$I$367,9),0))+IF(MONTH(Kompakt_Quer!H6)&lt;&gt;1,4,0)</f>
        <v>2</v>
      </c>
      <c r="I6" s="24">
        <v>0</v>
      </c>
      <c r="J6" s="24">
        <f ca="1">(IFERROR(VLOOKUP(Kompakt_Quer!J6,FormatCode!$A$2:$I$367,9),0))+IF(MONTH(Kompakt_Quer!J6)&lt;&gt;2,4,0)</f>
        <v>1</v>
      </c>
      <c r="K6" s="24">
        <f ca="1">(IFERROR(VLOOKUP(Kompakt_Quer!K6,FormatCode!$A$2:$I$367,9),0))+IF(MONTH(Kompakt_Quer!K6)&lt;&gt;2,4,0)</f>
        <v>0</v>
      </c>
      <c r="L6" s="24">
        <f ca="1">(IFERROR(VLOOKUP(Kompakt_Quer!L6,FormatCode!$A$2:$I$367,9),0))+IF(MONTH(Kompakt_Quer!L6)&lt;&gt;2,4,0)</f>
        <v>0</v>
      </c>
      <c r="M6" s="24">
        <f ca="1">(IFERROR(VLOOKUP(Kompakt_Quer!M6,FormatCode!$A$2:$I$367,9),0))+IF(MONTH(Kompakt_Quer!M6)&lt;&gt;2,4,0)</f>
        <v>0</v>
      </c>
      <c r="N6" s="24">
        <f ca="1">(IFERROR(VLOOKUP(Kompakt_Quer!N6,FormatCode!$A$2:$I$367,9),0))+IF(MONTH(Kompakt_Quer!N6)&lt;&gt;2,4,0)</f>
        <v>0</v>
      </c>
      <c r="O6" s="24">
        <f ca="1">(IFERROR(VLOOKUP(Kompakt_Quer!O6,FormatCode!$A$2:$I$367,9),0))+IF(MONTH(Kompakt_Quer!O6)&lt;&gt;2,4,0)</f>
        <v>1</v>
      </c>
      <c r="P6" s="24">
        <f ca="1">(IFERROR(VLOOKUP(Kompakt_Quer!P6,FormatCode!$A$2:$I$367,9),0))+IF(MONTH(Kompakt_Quer!P6)&lt;&gt;2,4,0)</f>
        <v>2</v>
      </c>
      <c r="Q6" s="24">
        <v>0</v>
      </c>
      <c r="R6" s="24">
        <f ca="1">(IFERROR(VLOOKUP(Kompakt_Quer!R6,FormatCode!$A$2:$I$367,9),0))+IF(MONTH(Kompakt_Quer!R6)&lt;&gt;3,4,0)</f>
        <v>0</v>
      </c>
      <c r="S6" s="24">
        <f ca="1">(IFERROR(VLOOKUP(Kompakt_Quer!S6,FormatCode!$A$2:$I$367,9),0))+IF(MONTH(Kompakt_Quer!S6)&lt;&gt;3,4,0)</f>
        <v>0</v>
      </c>
      <c r="T6" s="24">
        <f ca="1">(IFERROR(VLOOKUP(Kompakt_Quer!T6,FormatCode!$A$2:$I$367,9),0))+IF(MONTH(Kompakt_Quer!T6)&lt;&gt;3,4,0)</f>
        <v>0</v>
      </c>
      <c r="U6" s="24">
        <f ca="1">(IFERROR(VLOOKUP(Kompakt_Quer!U6,FormatCode!$A$2:$I$367,9),0))+IF(MONTH(Kompakt_Quer!U6)&lt;&gt;3,4,0)</f>
        <v>0</v>
      </c>
      <c r="V6" s="24">
        <f ca="1">(IFERROR(VLOOKUP(Kompakt_Quer!V6,FormatCode!$A$2:$I$367,9),0))+IF(MONTH(Kompakt_Quer!V6)&lt;&gt;3,4,0)</f>
        <v>0</v>
      </c>
      <c r="W6" s="24">
        <f ca="1">(IFERROR(VLOOKUP(Kompakt_Quer!W6,FormatCode!$A$2:$I$367,9),0))+IF(MONTH(Kompakt_Quer!W6)&lt;&gt;3,4,0)</f>
        <v>1</v>
      </c>
      <c r="X6" s="24">
        <f ca="1">(IFERROR(VLOOKUP(Kompakt_Quer!X6,FormatCode!$A$2:$I$367,9),0))+IF(MONTH(Kompakt_Quer!X6)&lt;&gt;3,4,0)</f>
        <v>2</v>
      </c>
      <c r="Y6" s="24">
        <v>0</v>
      </c>
      <c r="Z6" s="24">
        <f ca="1">(IFERROR(VLOOKUP(Kompakt_Quer!Z6,FormatCode!$A$2:$I$367,9),0))+IF(MONTH(Kompakt_Quer!Z6)&lt;&gt;4,4,0)</f>
        <v>0</v>
      </c>
      <c r="AA6" s="24">
        <f ca="1">(IFERROR(VLOOKUP(Kompakt_Quer!AA6,FormatCode!$A$2:$I$367,9),0))+IF(MONTH(Kompakt_Quer!AA6)&lt;&gt;4,4,0)</f>
        <v>0</v>
      </c>
      <c r="AB6" s="24">
        <f ca="1">(IFERROR(VLOOKUP(Kompakt_Quer!AB6,FormatCode!$A$2:$I$367,9),0))+IF(MONTH(Kompakt_Quer!AB6)&lt;&gt;4,4,0)</f>
        <v>0</v>
      </c>
      <c r="AC6" s="24">
        <f ca="1">(IFERROR(VLOOKUP(Kompakt_Quer!AC6,FormatCode!$A$2:$I$367,9),0))+IF(MONTH(Kompakt_Quer!AC6)&lt;&gt;4,4,0)</f>
        <v>0</v>
      </c>
      <c r="AD6" s="24">
        <f ca="1">(IFERROR(VLOOKUP(Kompakt_Quer!AD6,FormatCode!$A$2:$I$367,9),0))+IF(MONTH(Kompakt_Quer!AD6)&lt;&gt;4,4,0)</f>
        <v>2</v>
      </c>
      <c r="AE6" s="24">
        <f ca="1">(IFERROR(VLOOKUP(Kompakt_Quer!AE6,FormatCode!$A$2:$I$367,9),0))+IF(MONTH(Kompakt_Quer!AE6)&lt;&gt;4,4,0)</f>
        <v>1</v>
      </c>
      <c r="AF6" s="24">
        <f ca="1">(IFERROR(VLOOKUP(Kompakt_Quer!AF6,FormatCode!$A$2:$I$367,9),0))+IF(MONTH(Kompakt_Quer!AF6)&lt;&gt;4,4,0)</f>
        <v>2</v>
      </c>
    </row>
    <row r="7" spans="1:32" x14ac:dyDescent="0.2">
      <c r="A7" s="24">
        <v>0</v>
      </c>
      <c r="B7" s="24">
        <f ca="1">(IFERROR(VLOOKUP(Kompakt_Quer!B7,FormatCode!$A$2:$I$367,9),0))+IF(MONTH(Kompakt_Quer!B7)&lt;&gt;1,4,0)</f>
        <v>0</v>
      </c>
      <c r="C7" s="24">
        <f ca="1">(IFERROR(VLOOKUP(Kompakt_Quer!C7,FormatCode!$A$2:$I$367,9),0))+IF(MONTH(Kompakt_Quer!C7)&lt;&gt;1,4,0)</f>
        <v>0</v>
      </c>
      <c r="D7" s="24">
        <f ca="1">(IFERROR(VLOOKUP(Kompakt_Quer!D7,FormatCode!$A$2:$I$367,9),0))+IF(MONTH(Kompakt_Quer!D7)&lt;&gt;1,4,0)</f>
        <v>0</v>
      </c>
      <c r="E7" s="24">
        <f ca="1">(IFERROR(VLOOKUP(Kompakt_Quer!E7,FormatCode!$A$2:$I$367,9),0))+IF(MONTH(Kompakt_Quer!E7)&lt;&gt;1,4,0)</f>
        <v>0</v>
      </c>
      <c r="F7" s="24">
        <f ca="1">(IFERROR(VLOOKUP(Kompakt_Quer!F7,FormatCode!$A$2:$I$367,9),0))+IF(MONTH(Kompakt_Quer!F7)&lt;&gt;1,4,0)</f>
        <v>0</v>
      </c>
      <c r="G7" s="24">
        <f ca="1">(IFERROR(VLOOKUP(Kompakt_Quer!G7,FormatCode!$A$2:$I$367,9),0))+IF(MONTH(Kompakt_Quer!G7)&lt;&gt;1,4,0)</f>
        <v>1</v>
      </c>
      <c r="H7" s="24">
        <f ca="1">(IFERROR(VLOOKUP(Kompakt_Quer!H7,FormatCode!$A$2:$I$367,9),0))+IF(MONTH(Kompakt_Quer!H7)&lt;&gt;1,4,0)</f>
        <v>2</v>
      </c>
      <c r="I7" s="24">
        <v>0</v>
      </c>
      <c r="J7" s="24">
        <f ca="1">(IFERROR(VLOOKUP(Kompakt_Quer!J7,FormatCode!$A$2:$I$367,9),0))+IF(MONTH(Kompakt_Quer!J7)&lt;&gt;2,4,0)</f>
        <v>0</v>
      </c>
      <c r="K7" s="24">
        <f ca="1">(IFERROR(VLOOKUP(Kompakt_Quer!K7,FormatCode!$A$2:$I$367,9),0))+IF(MONTH(Kompakt_Quer!K7)&lt;&gt;2,4,0)</f>
        <v>0</v>
      </c>
      <c r="L7" s="24">
        <f ca="1">(IFERROR(VLOOKUP(Kompakt_Quer!L7,FormatCode!$A$2:$I$367,9),0))+IF(MONTH(Kompakt_Quer!L7)&lt;&gt;2,4,0)</f>
        <v>0</v>
      </c>
      <c r="M7" s="24">
        <f ca="1">(IFERROR(VLOOKUP(Kompakt_Quer!M7,FormatCode!$A$2:$I$367,9),0))+IF(MONTH(Kompakt_Quer!M7)&lt;&gt;2,4,0)</f>
        <v>0</v>
      </c>
      <c r="N7" s="24">
        <f ca="1">(IFERROR(VLOOKUP(Kompakt_Quer!N7,FormatCode!$A$2:$I$367,9),0))+IF(MONTH(Kompakt_Quer!N7)&lt;&gt;2,4,0)</f>
        <v>0</v>
      </c>
      <c r="O7" s="24">
        <f ca="1">(IFERROR(VLOOKUP(Kompakt_Quer!O7,FormatCode!$A$2:$I$367,9),0))+IF(MONTH(Kompakt_Quer!O7)&lt;&gt;2,4,0)</f>
        <v>1</v>
      </c>
      <c r="P7" s="24">
        <f ca="1">(IFERROR(VLOOKUP(Kompakt_Quer!P7,FormatCode!$A$2:$I$367,9),0))+IF(MONTH(Kompakt_Quer!P7)&lt;&gt;2,4,0)</f>
        <v>2</v>
      </c>
      <c r="Q7" s="24">
        <v>0</v>
      </c>
      <c r="R7" s="24">
        <f ca="1">(IFERROR(VLOOKUP(Kompakt_Quer!R7,FormatCode!$A$2:$I$367,9),0))+IF(MONTH(Kompakt_Quer!R7)&lt;&gt;3,4,0)</f>
        <v>0</v>
      </c>
      <c r="S7" s="24">
        <f ca="1">(IFERROR(VLOOKUP(Kompakt_Quer!S7,FormatCode!$A$2:$I$367,9),0))+IF(MONTH(Kompakt_Quer!S7)&lt;&gt;3,4,0)</f>
        <v>0</v>
      </c>
      <c r="T7" s="24">
        <f ca="1">(IFERROR(VLOOKUP(Kompakt_Quer!T7,FormatCode!$A$2:$I$367,9),0))+IF(MONTH(Kompakt_Quer!T7)&lt;&gt;3,4,0)</f>
        <v>0</v>
      </c>
      <c r="U7" s="24">
        <f ca="1">(IFERROR(VLOOKUP(Kompakt_Quer!U7,FormatCode!$A$2:$I$367,9),0))+IF(MONTH(Kompakt_Quer!U7)&lt;&gt;3,4,0)</f>
        <v>0</v>
      </c>
      <c r="V7" s="24">
        <f ca="1">(IFERROR(VLOOKUP(Kompakt_Quer!V7,FormatCode!$A$2:$I$367,9),0))+IF(MONTH(Kompakt_Quer!V7)&lt;&gt;3,4,0)</f>
        <v>0</v>
      </c>
      <c r="W7" s="24">
        <f ca="1">(IFERROR(VLOOKUP(Kompakt_Quer!W7,FormatCode!$A$2:$I$367,9),0))+IF(MONTH(Kompakt_Quer!W7)&lt;&gt;3,4,0)</f>
        <v>1</v>
      </c>
      <c r="X7" s="24">
        <f ca="1">(IFERROR(VLOOKUP(Kompakt_Quer!X7,FormatCode!$A$2:$I$367,9),0))+IF(MONTH(Kompakt_Quer!X7)&lt;&gt;3,4,0)</f>
        <v>2</v>
      </c>
      <c r="Y7" s="24">
        <v>0</v>
      </c>
      <c r="Z7" s="24">
        <f ca="1">(IFERROR(VLOOKUP(Kompakt_Quer!Z7,FormatCode!$A$2:$I$367,9),0))+IF(MONTH(Kompakt_Quer!Z7)&lt;&gt;4,4,0)</f>
        <v>2</v>
      </c>
      <c r="AA7" s="24">
        <f ca="1">(IFERROR(VLOOKUP(Kompakt_Quer!AA7,FormatCode!$A$2:$I$367,9),0))+IF(MONTH(Kompakt_Quer!AA7)&lt;&gt;4,4,0)</f>
        <v>0</v>
      </c>
      <c r="AB7" s="24">
        <f ca="1">(IFERROR(VLOOKUP(Kompakt_Quer!AB7,FormatCode!$A$2:$I$367,9),0))+IF(MONTH(Kompakt_Quer!AB7)&lt;&gt;4,4,0)</f>
        <v>0</v>
      </c>
      <c r="AC7" s="24">
        <f ca="1">(IFERROR(VLOOKUP(Kompakt_Quer!AC7,FormatCode!$A$2:$I$367,9),0))+IF(MONTH(Kompakt_Quer!AC7)&lt;&gt;4,4,0)</f>
        <v>0</v>
      </c>
      <c r="AD7" s="24">
        <f ca="1">(IFERROR(VLOOKUP(Kompakt_Quer!AD7,FormatCode!$A$2:$I$367,9),0))+IF(MONTH(Kompakt_Quer!AD7)&lt;&gt;4,4,0)</f>
        <v>0</v>
      </c>
      <c r="AE7" s="24">
        <f ca="1">(IFERROR(VLOOKUP(Kompakt_Quer!AE7,FormatCode!$A$2:$I$367,9),0))+IF(MONTH(Kompakt_Quer!AE7)&lt;&gt;4,4,0)</f>
        <v>1</v>
      </c>
      <c r="AF7" s="24">
        <f ca="1">(IFERROR(VLOOKUP(Kompakt_Quer!AF7,FormatCode!$A$2:$I$367,9),0))+IF(MONTH(Kompakt_Quer!AF7)&lt;&gt;4,4,0)</f>
        <v>2</v>
      </c>
    </row>
    <row r="8" spans="1:32" x14ac:dyDescent="0.2">
      <c r="A8" s="24">
        <v>0</v>
      </c>
      <c r="B8" s="24">
        <f ca="1">(IFERROR(VLOOKUP(Kompakt_Quer!B8,FormatCode!$A$2:$I$367,9),0))+IF(MONTH(Kompakt_Quer!B8)&lt;&gt;1,4,0)</f>
        <v>0</v>
      </c>
      <c r="C8" s="24">
        <f ca="1">(IFERROR(VLOOKUP(Kompakt_Quer!C8,FormatCode!$A$2:$I$367,9),0))+IF(MONTH(Kompakt_Quer!C8)&lt;&gt;1,4,0)</f>
        <v>0</v>
      </c>
      <c r="D8" s="24">
        <f ca="1">(IFERROR(VLOOKUP(Kompakt_Quer!D8,FormatCode!$A$2:$I$367,9),0))+IF(MONTH(Kompakt_Quer!D8)&lt;&gt;1,4,0)</f>
        <v>0</v>
      </c>
      <c r="E8" s="24">
        <f ca="1">(IFERROR(VLOOKUP(Kompakt_Quer!E8,FormatCode!$A$2:$I$367,9),0))+IF(MONTH(Kompakt_Quer!E8)&lt;&gt;1,4,0)</f>
        <v>0</v>
      </c>
      <c r="F8" s="24">
        <f ca="1">(IFERROR(VLOOKUP(Kompakt_Quer!F8,FormatCode!$A$2:$I$367,9),0))+IF(MONTH(Kompakt_Quer!F8)&lt;&gt;1,4,0)</f>
        <v>0</v>
      </c>
      <c r="G8" s="24">
        <f ca="1">(IFERROR(VLOOKUP(Kompakt_Quer!G8,FormatCode!$A$2:$I$367,9),0))+IF(MONTH(Kompakt_Quer!G8)&lt;&gt;1,4,0)</f>
        <v>1</v>
      </c>
      <c r="H8" s="24">
        <f ca="1">(IFERROR(VLOOKUP(Kompakt_Quer!H8,FormatCode!$A$2:$I$367,9),0))+IF(MONTH(Kompakt_Quer!H8)&lt;&gt;1,4,0)</f>
        <v>2</v>
      </c>
      <c r="I8" s="24">
        <v>0</v>
      </c>
      <c r="J8" s="24">
        <f ca="1">(IFERROR(VLOOKUP(Kompakt_Quer!J8,FormatCode!$A$2:$I$367,9),0))+IF(MONTH(Kompakt_Quer!J8)&lt;&gt;2,4,0)</f>
        <v>0</v>
      </c>
      <c r="K8" s="24">
        <f ca="1">(IFERROR(VLOOKUP(Kompakt_Quer!K8,FormatCode!$A$2:$I$367,9),0))+IF(MONTH(Kompakt_Quer!K8)&lt;&gt;2,4,0)</f>
        <v>4</v>
      </c>
      <c r="L8" s="24">
        <f ca="1">(IFERROR(VLOOKUP(Kompakt_Quer!L8,FormatCode!$A$2:$I$367,9),0))+IF(MONTH(Kompakt_Quer!L8)&lt;&gt;2,4,0)</f>
        <v>4</v>
      </c>
      <c r="M8" s="24">
        <f ca="1">(IFERROR(VLOOKUP(Kompakt_Quer!M8,FormatCode!$A$2:$I$367,9),0))+IF(MONTH(Kompakt_Quer!M8)&lt;&gt;2,4,0)</f>
        <v>4</v>
      </c>
      <c r="N8" s="24">
        <f ca="1">(IFERROR(VLOOKUP(Kompakt_Quer!N8,FormatCode!$A$2:$I$367,9),0))+IF(MONTH(Kompakt_Quer!N8)&lt;&gt;2,4,0)</f>
        <v>4</v>
      </c>
      <c r="O8" s="24">
        <f ca="1">(IFERROR(VLOOKUP(Kompakt_Quer!O8,FormatCode!$A$2:$I$367,9),0))+IF(MONTH(Kompakt_Quer!O8)&lt;&gt;2,4,0)</f>
        <v>5</v>
      </c>
      <c r="P8" s="24">
        <f ca="1">(IFERROR(VLOOKUP(Kompakt_Quer!P8,FormatCode!$A$2:$I$367,9),0))+IF(MONTH(Kompakt_Quer!P8)&lt;&gt;2,4,0)</f>
        <v>6</v>
      </c>
      <c r="Q8" s="24">
        <v>0</v>
      </c>
      <c r="R8" s="24">
        <f ca="1">(IFERROR(VLOOKUP(Kompakt_Quer!R8,FormatCode!$A$2:$I$367,9),0))+IF(MONTH(Kompakt_Quer!R8)&lt;&gt;3,4,0)</f>
        <v>0</v>
      </c>
      <c r="S8" s="24">
        <f ca="1">(IFERROR(VLOOKUP(Kompakt_Quer!S8,FormatCode!$A$2:$I$367,9),0))+IF(MONTH(Kompakt_Quer!S8)&lt;&gt;3,4,0)</f>
        <v>0</v>
      </c>
      <c r="T8" s="24">
        <f ca="1">(IFERROR(VLOOKUP(Kompakt_Quer!T8,FormatCode!$A$2:$I$367,9),0))+IF(MONTH(Kompakt_Quer!T8)&lt;&gt;3,4,0)</f>
        <v>0</v>
      </c>
      <c r="U8" s="24">
        <f ca="1">(IFERROR(VLOOKUP(Kompakt_Quer!U8,FormatCode!$A$2:$I$367,9),0))+IF(MONTH(Kompakt_Quer!U8)&lt;&gt;3,4,0)</f>
        <v>0</v>
      </c>
      <c r="V8" s="24">
        <f ca="1">(IFERROR(VLOOKUP(Kompakt_Quer!V8,FormatCode!$A$2:$I$367,9),0))+IF(MONTH(Kompakt_Quer!V8)&lt;&gt;3,4,0)</f>
        <v>4</v>
      </c>
      <c r="W8" s="24">
        <f ca="1">(IFERROR(VLOOKUP(Kompakt_Quer!W8,FormatCode!$A$2:$I$367,9),0))+IF(MONTH(Kompakt_Quer!W8)&lt;&gt;3,4,0)</f>
        <v>5</v>
      </c>
      <c r="X8" s="24">
        <f ca="1">(IFERROR(VLOOKUP(Kompakt_Quer!X8,FormatCode!$A$2:$I$367,9),0))+IF(MONTH(Kompakt_Quer!X8)&lt;&gt;3,4,0)</f>
        <v>6</v>
      </c>
      <c r="Y8" s="24">
        <v>0</v>
      </c>
      <c r="Z8" s="24">
        <f ca="1">(IFERROR(VLOOKUP(Kompakt_Quer!Z8,FormatCode!$A$2:$I$367,9),0))+IF(MONTH(Kompakt_Quer!Z8)&lt;&gt;4,4,0)</f>
        <v>0</v>
      </c>
      <c r="AA8" s="24">
        <f ca="1">(IFERROR(VLOOKUP(Kompakt_Quer!AA8,FormatCode!$A$2:$I$367,9),0))+IF(MONTH(Kompakt_Quer!AA8)&lt;&gt;4,4,0)</f>
        <v>0</v>
      </c>
      <c r="AB8" s="24">
        <f ca="1">(IFERROR(VLOOKUP(Kompakt_Quer!AB8,FormatCode!$A$2:$I$367,9),0))+IF(MONTH(Kompakt_Quer!AB8)&lt;&gt;4,4,0)</f>
        <v>0</v>
      </c>
      <c r="AC8" s="24">
        <f ca="1">(IFERROR(VLOOKUP(Kompakt_Quer!AC8,FormatCode!$A$2:$I$367,9),0))+IF(MONTH(Kompakt_Quer!AC8)&lt;&gt;4,4,0)</f>
        <v>0</v>
      </c>
      <c r="AD8" s="24">
        <f ca="1">(IFERROR(VLOOKUP(Kompakt_Quer!AD8,FormatCode!$A$2:$I$367,9),0))+IF(MONTH(Kompakt_Quer!AD8)&lt;&gt;4,4,0)</f>
        <v>0</v>
      </c>
      <c r="AE8" s="24">
        <f ca="1">(IFERROR(VLOOKUP(Kompakt_Quer!AE8,FormatCode!$A$2:$I$367,9),0))+IF(MONTH(Kompakt_Quer!AE8)&lt;&gt;4,4,0)</f>
        <v>1</v>
      </c>
      <c r="AF8" s="24">
        <f ca="1">(IFERROR(VLOOKUP(Kompakt_Quer!AF8,FormatCode!$A$2:$I$367,9),0))+IF(MONTH(Kompakt_Quer!AF8)&lt;&gt;4,4,0)</f>
        <v>6</v>
      </c>
    </row>
    <row r="9" spans="1:32" x14ac:dyDescent="0.2">
      <c r="A9" s="24">
        <v>0</v>
      </c>
      <c r="B9" s="24">
        <f ca="1">(IFERROR(VLOOKUP(Kompakt_Quer!B9,FormatCode!$A$2:$I$367,9),0))+IF(MONTH(Kompakt_Quer!B9)&lt;&gt;1,4,0)</f>
        <v>0</v>
      </c>
      <c r="C9" s="24">
        <f ca="1">(IFERROR(VLOOKUP(Kompakt_Quer!C9,FormatCode!$A$2:$I$367,9),0))+IF(MONTH(Kompakt_Quer!C9)&lt;&gt;1,4,0)</f>
        <v>4</v>
      </c>
      <c r="D9" s="24">
        <f ca="1">(IFERROR(VLOOKUP(Kompakt_Quer!D9,FormatCode!$A$2:$I$367,9),0))+IF(MONTH(Kompakt_Quer!D9)&lt;&gt;1,4,0)</f>
        <v>4</v>
      </c>
      <c r="E9" s="24">
        <f ca="1">(IFERROR(VLOOKUP(Kompakt_Quer!E9,FormatCode!$A$2:$I$367,9),0))+IF(MONTH(Kompakt_Quer!E9)&lt;&gt;1,4,0)</f>
        <v>4</v>
      </c>
      <c r="F9" s="24">
        <f ca="1">(IFERROR(VLOOKUP(Kompakt_Quer!F9,FormatCode!$A$2:$I$367,9),0))+IF(MONTH(Kompakt_Quer!F9)&lt;&gt;1,4,0)</f>
        <v>4</v>
      </c>
      <c r="G9" s="24">
        <f ca="1">(IFERROR(VLOOKUP(Kompakt_Quer!G9,FormatCode!$A$2:$I$367,9),0))+IF(MONTH(Kompakt_Quer!G9)&lt;&gt;1,4,0)</f>
        <v>5</v>
      </c>
      <c r="H9" s="24">
        <f ca="1">(IFERROR(VLOOKUP(Kompakt_Quer!H9,FormatCode!$A$2:$I$367,9),0))+IF(MONTH(Kompakt_Quer!H9)&lt;&gt;1,4,0)</f>
        <v>6</v>
      </c>
      <c r="I9" s="24">
        <v>0</v>
      </c>
      <c r="J9" s="24">
        <f ca="1">(IFERROR(VLOOKUP(Kompakt_Quer!J9,FormatCode!$A$2:$I$367,9),0))+IF(MONTH(Kompakt_Quer!J9)&lt;&gt;2,4,0)</f>
        <v>4</v>
      </c>
      <c r="K9" s="24">
        <f ca="1">(IFERROR(VLOOKUP(Kompakt_Quer!K9,FormatCode!$A$2:$I$367,9),0))+IF(MONTH(Kompakt_Quer!K9)&lt;&gt;2,4,0)</f>
        <v>4</v>
      </c>
      <c r="L9" s="24">
        <f ca="1">(IFERROR(VLOOKUP(Kompakt_Quer!L9,FormatCode!$A$2:$I$367,9),0))+IF(MONTH(Kompakt_Quer!L9)&lt;&gt;2,4,0)</f>
        <v>4</v>
      </c>
      <c r="M9" s="24">
        <f ca="1">(IFERROR(VLOOKUP(Kompakt_Quer!M9,FormatCode!$A$2:$I$367,9),0))+IF(MONTH(Kompakt_Quer!M9)&lt;&gt;2,4,0)</f>
        <v>4</v>
      </c>
      <c r="N9" s="24">
        <f ca="1">(IFERROR(VLOOKUP(Kompakt_Quer!N9,FormatCode!$A$2:$I$367,9),0))+IF(MONTH(Kompakt_Quer!N9)&lt;&gt;2,4,0)</f>
        <v>4</v>
      </c>
      <c r="O9" s="24">
        <f ca="1">(IFERROR(VLOOKUP(Kompakt_Quer!O9,FormatCode!$A$2:$I$367,9),0))+IF(MONTH(Kompakt_Quer!O9)&lt;&gt;2,4,0)</f>
        <v>5</v>
      </c>
      <c r="P9" s="24">
        <f ca="1">(IFERROR(VLOOKUP(Kompakt_Quer!P9,FormatCode!$A$2:$I$367,9),0))+IF(MONTH(Kompakt_Quer!P9)&lt;&gt;2,4,0)</f>
        <v>6</v>
      </c>
      <c r="Q9" s="24">
        <v>0</v>
      </c>
      <c r="R9" s="24">
        <f ca="1">(IFERROR(VLOOKUP(Kompakt_Quer!R9,FormatCode!$A$2:$I$367,9),0))+IF(MONTH(Kompakt_Quer!R9)&lt;&gt;3,4,0)</f>
        <v>4</v>
      </c>
      <c r="S9" s="24">
        <f ca="1">(IFERROR(VLOOKUP(Kompakt_Quer!S9,FormatCode!$A$2:$I$367,9),0))+IF(MONTH(Kompakt_Quer!S9)&lt;&gt;3,4,0)</f>
        <v>4</v>
      </c>
      <c r="T9" s="24">
        <f ca="1">(IFERROR(VLOOKUP(Kompakt_Quer!T9,FormatCode!$A$2:$I$367,9),0))+IF(MONTH(Kompakt_Quer!T9)&lt;&gt;3,4,0)</f>
        <v>4</v>
      </c>
      <c r="U9" s="24">
        <f ca="1">(IFERROR(VLOOKUP(Kompakt_Quer!U9,FormatCode!$A$2:$I$367,9),0))+IF(MONTH(Kompakt_Quer!U9)&lt;&gt;3,4,0)</f>
        <v>4</v>
      </c>
      <c r="V9" s="24">
        <f ca="1">(IFERROR(VLOOKUP(Kompakt_Quer!V9,FormatCode!$A$2:$I$367,9),0))+IF(MONTH(Kompakt_Quer!V9)&lt;&gt;3,4,0)</f>
        <v>4</v>
      </c>
      <c r="W9" s="24">
        <f ca="1">(IFERROR(VLOOKUP(Kompakt_Quer!W9,FormatCode!$A$2:$I$367,9),0))+IF(MONTH(Kompakt_Quer!W9)&lt;&gt;3,4,0)</f>
        <v>5</v>
      </c>
      <c r="X9" s="24">
        <f ca="1">(IFERROR(VLOOKUP(Kompakt_Quer!X9,FormatCode!$A$2:$I$367,9),0))+IF(MONTH(Kompakt_Quer!X9)&lt;&gt;3,4,0)</f>
        <v>6</v>
      </c>
      <c r="Y9" s="24">
        <v>0</v>
      </c>
      <c r="Z9" s="24">
        <f ca="1">(IFERROR(VLOOKUP(Kompakt_Quer!Z9,FormatCode!$A$2:$I$367,9),0))+IF(MONTH(Kompakt_Quer!Z9)&lt;&gt;4,4,0)</f>
        <v>4</v>
      </c>
      <c r="AA9" s="24">
        <f ca="1">(IFERROR(VLOOKUP(Kompakt_Quer!AA9,FormatCode!$A$2:$I$367,9),0))+IF(MONTH(Kompakt_Quer!AA9)&lt;&gt;4,4,0)</f>
        <v>4</v>
      </c>
      <c r="AB9" s="24">
        <f ca="1">(IFERROR(VLOOKUP(Kompakt_Quer!AB9,FormatCode!$A$2:$I$367,9),0))+IF(MONTH(Kompakt_Quer!AB9)&lt;&gt;4,4,0)</f>
        <v>4</v>
      </c>
      <c r="AC9" s="24">
        <f ca="1">(IFERROR(VLOOKUP(Kompakt_Quer!AC9,FormatCode!$A$2:$I$367,9),0))+IF(MONTH(Kompakt_Quer!AC9)&lt;&gt;4,4,0)</f>
        <v>4</v>
      </c>
      <c r="AD9" s="24">
        <f ca="1">(IFERROR(VLOOKUP(Kompakt_Quer!AD9,FormatCode!$A$2:$I$367,9),0))+IF(MONTH(Kompakt_Quer!AD9)&lt;&gt;4,4,0)</f>
        <v>4</v>
      </c>
      <c r="AE9" s="24">
        <f ca="1">(IFERROR(VLOOKUP(Kompakt_Quer!AE9,FormatCode!$A$2:$I$367,9),0))+IF(MONTH(Kompakt_Quer!AE9)&lt;&gt;4,4,0)</f>
        <v>5</v>
      </c>
      <c r="AF9" s="24">
        <f ca="1">(IFERROR(VLOOKUP(Kompakt_Quer!AF9,FormatCode!$A$2:$I$367,9),0))+IF(MONTH(Kompakt_Quer!AF9)&lt;&gt;4,4,0)</f>
        <v>6</v>
      </c>
    </row>
    <row r="10" spans="1:32" x14ac:dyDescent="0.2">
      <c r="A10" s="24">
        <v>0</v>
      </c>
      <c r="B10" s="24">
        <v>0</v>
      </c>
      <c r="C10" s="24">
        <v>0</v>
      </c>
      <c r="D10" s="24">
        <v>0</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c r="AB10" s="24">
        <v>0</v>
      </c>
      <c r="AC10" s="24">
        <v>0</v>
      </c>
      <c r="AD10" s="24">
        <v>0</v>
      </c>
      <c r="AE10" s="24">
        <v>0</v>
      </c>
      <c r="AF10" s="24">
        <v>0</v>
      </c>
    </row>
    <row r="11" spans="1:32" x14ac:dyDescent="0.2">
      <c r="A11" s="24">
        <v>0</v>
      </c>
      <c r="B11" s="24">
        <v>0</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row>
    <row r="12" spans="1:32" x14ac:dyDescent="0.2">
      <c r="A12" s="24">
        <v>0</v>
      </c>
      <c r="B12" s="24">
        <f ca="1">(IFERROR(VLOOKUP(Kompakt_Quer!B12,FormatCode!$A$2:$I$367,9),0))+IF(MONTH(Kompakt_Quer!B12)&lt;&gt;5,4,0)</f>
        <v>4</v>
      </c>
      <c r="C12" s="24">
        <f ca="1">(IFERROR(VLOOKUP(Kompakt_Quer!C12,FormatCode!$A$2:$I$367,9),0))+IF(MONTH(Kompakt_Quer!C12)&lt;&gt;5,4,0)</f>
        <v>4</v>
      </c>
      <c r="D12" s="24">
        <f ca="1">(IFERROR(VLOOKUP(Kompakt_Quer!D12,FormatCode!$A$2:$I$367,9),0))+IF(MONTH(Kompakt_Quer!D12)&lt;&gt;5,4,0)</f>
        <v>4</v>
      </c>
      <c r="E12" s="24">
        <f ca="1">(IFERROR(VLOOKUP(Kompakt_Quer!E12,FormatCode!$A$2:$I$367,9),0))+IF(MONTH(Kompakt_Quer!E12)&lt;&gt;5,4,0)</f>
        <v>4</v>
      </c>
      <c r="F12" s="24">
        <f ca="1">(IFERROR(VLOOKUP(Kompakt_Quer!F12,FormatCode!$A$2:$I$367,9),0))+IF(MONTH(Kompakt_Quer!F12)&lt;&gt;5,4,0)</f>
        <v>4</v>
      </c>
      <c r="G12" s="24">
        <f ca="1">(IFERROR(VLOOKUP(Kompakt_Quer!G12,FormatCode!$A$2:$I$367,9),0))+IF(MONTH(Kompakt_Quer!G12)&lt;&gt;5,4,0)</f>
        <v>5</v>
      </c>
      <c r="H12" s="24">
        <f ca="1">(IFERROR(VLOOKUP(Kompakt_Quer!H12,FormatCode!$A$2:$I$367,9),0))+IF(MONTH(Kompakt_Quer!H12)&lt;&gt;5,4,0)</f>
        <v>2</v>
      </c>
      <c r="I12" s="24">
        <v>0</v>
      </c>
      <c r="J12" s="24">
        <f ca="1">(IFERROR(VLOOKUP(Kompakt_Quer!J12,FormatCode!$A$2:$I$367,9),0))+IF(MONTH(Kompakt_Quer!J12)&lt;&gt;6,4,0)</f>
        <v>4</v>
      </c>
      <c r="K12" s="24">
        <f ca="1">(IFERROR(VLOOKUP(Kompakt_Quer!K12,FormatCode!$A$2:$I$367,9),0))+IF(MONTH(Kompakt_Quer!K12)&lt;&gt;6,4,0)</f>
        <v>4</v>
      </c>
      <c r="L12" s="24">
        <f ca="1">(IFERROR(VLOOKUP(Kompakt_Quer!L12,FormatCode!$A$2:$I$367,9),0))+IF(MONTH(Kompakt_Quer!L12)&lt;&gt;6,4,0)</f>
        <v>0</v>
      </c>
      <c r="M12" s="24">
        <f ca="1">(IFERROR(VLOOKUP(Kompakt_Quer!M12,FormatCode!$A$2:$I$367,9),0))+IF(MONTH(Kompakt_Quer!M12)&lt;&gt;6,4,0)</f>
        <v>0</v>
      </c>
      <c r="N12" s="24">
        <f ca="1">(IFERROR(VLOOKUP(Kompakt_Quer!N12,FormatCode!$A$2:$I$367,9),0))+IF(MONTH(Kompakt_Quer!N12)&lt;&gt;6,4,0)</f>
        <v>0</v>
      </c>
      <c r="O12" s="24">
        <f ca="1">(IFERROR(VLOOKUP(Kompakt_Quer!O12,FormatCode!$A$2:$I$367,9),0))+IF(MONTH(Kompakt_Quer!O12)&lt;&gt;6,4,0)</f>
        <v>1</v>
      </c>
      <c r="P12" s="24">
        <f ca="1">(IFERROR(VLOOKUP(Kompakt_Quer!P12,FormatCode!$A$2:$I$367,9),0))+IF(MONTH(Kompakt_Quer!P12)&lt;&gt;6,4,0)</f>
        <v>2</v>
      </c>
      <c r="Q12" s="24">
        <v>0</v>
      </c>
      <c r="R12" s="24">
        <f ca="1">(IFERROR(VLOOKUP(Kompakt_Quer!R12,FormatCode!$A$2:$I$367,9),0))+IF(MONTH(Kompakt_Quer!R12)&lt;&gt;7,4,0)</f>
        <v>4</v>
      </c>
      <c r="S12" s="24">
        <f ca="1">(IFERROR(VLOOKUP(Kompakt_Quer!S12,FormatCode!$A$2:$I$367,9),0))+IF(MONTH(Kompakt_Quer!S12)&lt;&gt;7,4,0)</f>
        <v>4</v>
      </c>
      <c r="T12" s="24">
        <f ca="1">(IFERROR(VLOOKUP(Kompakt_Quer!T12,FormatCode!$A$2:$I$367,9),0))+IF(MONTH(Kompakt_Quer!T12)&lt;&gt;7,4,0)</f>
        <v>4</v>
      </c>
      <c r="U12" s="24">
        <f ca="1">(IFERROR(VLOOKUP(Kompakt_Quer!U12,FormatCode!$A$2:$I$367,9),0))+IF(MONTH(Kompakt_Quer!U12)&lt;&gt;7,4,0)</f>
        <v>4</v>
      </c>
      <c r="V12" s="24">
        <f ca="1">(IFERROR(VLOOKUP(Kompakt_Quer!V12,FormatCode!$A$2:$I$367,9),0))+IF(MONTH(Kompakt_Quer!V12)&lt;&gt;7,4,0)</f>
        <v>0</v>
      </c>
      <c r="W12" s="24">
        <f ca="1">(IFERROR(VLOOKUP(Kompakt_Quer!W12,FormatCode!$A$2:$I$367,9),0))+IF(MONTH(Kompakt_Quer!W12)&lt;&gt;7,4,0)</f>
        <v>1</v>
      </c>
      <c r="X12" s="24">
        <f ca="1">(IFERROR(VLOOKUP(Kompakt_Quer!X12,FormatCode!$A$2:$I$367,9),0))+IF(MONTH(Kompakt_Quer!X12)&lt;&gt;7,4,0)</f>
        <v>2</v>
      </c>
      <c r="Y12" s="24">
        <v>0</v>
      </c>
      <c r="Z12" s="24">
        <f ca="1">(IFERROR(VLOOKUP(Kompakt_Quer!Z12,FormatCode!$A$2:$I$367,9),0))+IF(MONTH(Kompakt_Quer!Z12)&lt;&gt;8,4,0)</f>
        <v>0</v>
      </c>
      <c r="AA12" s="24">
        <f ca="1">(IFERROR(VLOOKUP(Kompakt_Quer!AA12,FormatCode!$A$2:$I$367,9),0))+IF(MONTH(Kompakt_Quer!AA12)&lt;&gt;8,4,0)</f>
        <v>0</v>
      </c>
      <c r="AB12" s="24">
        <f ca="1">(IFERROR(VLOOKUP(Kompakt_Quer!AB12,FormatCode!$A$2:$I$367,9),0))+IF(MONTH(Kompakt_Quer!AB12)&lt;&gt;8,4,0)</f>
        <v>0</v>
      </c>
      <c r="AC12" s="24">
        <f ca="1">(IFERROR(VLOOKUP(Kompakt_Quer!AC12,FormatCode!$A$2:$I$367,9),0))+IF(MONTH(Kompakt_Quer!AC12)&lt;&gt;8,4,0)</f>
        <v>0</v>
      </c>
      <c r="AD12" s="24">
        <f ca="1">(IFERROR(VLOOKUP(Kompakt_Quer!AD12,FormatCode!$A$2:$I$367,9),0))+IF(MONTH(Kompakt_Quer!AD12)&lt;&gt;8,4,0)</f>
        <v>0</v>
      </c>
      <c r="AE12" s="24">
        <f ca="1">(IFERROR(VLOOKUP(Kompakt_Quer!AE12,FormatCode!$A$2:$I$367,9),0))+IF(MONTH(Kompakt_Quer!AE12)&lt;&gt;8,4,0)</f>
        <v>1</v>
      </c>
      <c r="AF12" s="24">
        <f ca="1">(IFERROR(VLOOKUP(Kompakt_Quer!AF12,FormatCode!$A$2:$I$367,9),0))+IF(MONTH(Kompakt_Quer!AF12)&lt;&gt;8,4,0)</f>
        <v>2</v>
      </c>
    </row>
    <row r="13" spans="1:32" x14ac:dyDescent="0.2">
      <c r="A13" s="24">
        <v>0</v>
      </c>
      <c r="B13" s="24">
        <f ca="1">(IFERROR(VLOOKUP(Kompakt_Quer!B13,FormatCode!$A$2:$I$367,9),0))+IF(MONTH(Kompakt_Quer!B13)&lt;&gt;5,4,0)</f>
        <v>0</v>
      </c>
      <c r="C13" s="24">
        <f ca="1">(IFERROR(VLOOKUP(Kompakt_Quer!C13,FormatCode!$A$2:$I$367,9),0))+IF(MONTH(Kompakt_Quer!C13)&lt;&gt;5,4,0)</f>
        <v>0</v>
      </c>
      <c r="D13" s="24">
        <f ca="1">(IFERROR(VLOOKUP(Kompakt_Quer!D13,FormatCode!$A$2:$I$367,9),0))+IF(MONTH(Kompakt_Quer!D13)&lt;&gt;5,4,0)</f>
        <v>0</v>
      </c>
      <c r="E13" s="24">
        <f ca="1">(IFERROR(VLOOKUP(Kompakt_Quer!E13,FormatCode!$A$2:$I$367,9),0))+IF(MONTH(Kompakt_Quer!E13)&lt;&gt;5,4,0)</f>
        <v>0</v>
      </c>
      <c r="F13" s="24">
        <f ca="1">(IFERROR(VLOOKUP(Kompakt_Quer!F13,FormatCode!$A$2:$I$367,9),0))+IF(MONTH(Kompakt_Quer!F13)&lt;&gt;5,4,0)</f>
        <v>0</v>
      </c>
      <c r="G13" s="24">
        <f ca="1">(IFERROR(VLOOKUP(Kompakt_Quer!G13,FormatCode!$A$2:$I$367,9),0))+IF(MONTH(Kompakt_Quer!G13)&lt;&gt;5,4,0)</f>
        <v>1</v>
      </c>
      <c r="H13" s="24">
        <f ca="1">(IFERROR(VLOOKUP(Kompakt_Quer!H13,FormatCode!$A$2:$I$367,9),0))+IF(MONTH(Kompakt_Quer!H13)&lt;&gt;5,4,0)</f>
        <v>2</v>
      </c>
      <c r="I13" s="24">
        <v>0</v>
      </c>
      <c r="J13" s="24">
        <f ca="1">(IFERROR(VLOOKUP(Kompakt_Quer!J13,FormatCode!$A$2:$I$367,9),0))+IF(MONTH(Kompakt_Quer!J13)&lt;&gt;6,4,0)</f>
        <v>2</v>
      </c>
      <c r="K13" s="24">
        <f ca="1">(IFERROR(VLOOKUP(Kompakt_Quer!K13,FormatCode!$A$2:$I$367,9),0))+IF(MONTH(Kompakt_Quer!K13)&lt;&gt;6,4,0)</f>
        <v>0</v>
      </c>
      <c r="L13" s="24">
        <f ca="1">(IFERROR(VLOOKUP(Kompakt_Quer!L13,FormatCode!$A$2:$I$367,9),0))+IF(MONTH(Kompakt_Quer!L13)&lt;&gt;6,4,0)</f>
        <v>0</v>
      </c>
      <c r="M13" s="24">
        <f ca="1">(IFERROR(VLOOKUP(Kompakt_Quer!M13,FormatCode!$A$2:$I$367,9),0))+IF(MONTH(Kompakt_Quer!M13)&lt;&gt;6,4,0)</f>
        <v>0</v>
      </c>
      <c r="N13" s="24">
        <f ca="1">(IFERROR(VLOOKUP(Kompakt_Quer!N13,FormatCode!$A$2:$I$367,9),0))+IF(MONTH(Kompakt_Quer!N13)&lt;&gt;6,4,0)</f>
        <v>0</v>
      </c>
      <c r="O13" s="24">
        <f ca="1">(IFERROR(VLOOKUP(Kompakt_Quer!O13,FormatCode!$A$2:$I$367,9),0))+IF(MONTH(Kompakt_Quer!O13)&lt;&gt;6,4,0)</f>
        <v>1</v>
      </c>
      <c r="P13" s="24">
        <f ca="1">(IFERROR(VLOOKUP(Kompakt_Quer!P13,FormatCode!$A$2:$I$367,9),0))+IF(MONTH(Kompakt_Quer!P13)&lt;&gt;6,4,0)</f>
        <v>2</v>
      </c>
      <c r="Q13" s="24">
        <v>0</v>
      </c>
      <c r="R13" s="24">
        <f ca="1">(IFERROR(VLOOKUP(Kompakt_Quer!R13,FormatCode!$A$2:$I$367,9),0))+IF(MONTH(Kompakt_Quer!R13)&lt;&gt;7,4,0)</f>
        <v>0</v>
      </c>
      <c r="S13" s="24">
        <f ca="1">(IFERROR(VLOOKUP(Kompakt_Quer!S13,FormatCode!$A$2:$I$367,9),0))+IF(MONTH(Kompakt_Quer!S13)&lt;&gt;7,4,0)</f>
        <v>0</v>
      </c>
      <c r="T13" s="24">
        <f ca="1">(IFERROR(VLOOKUP(Kompakt_Quer!T13,FormatCode!$A$2:$I$367,9),0))+IF(MONTH(Kompakt_Quer!T13)&lt;&gt;7,4,0)</f>
        <v>0</v>
      </c>
      <c r="U13" s="24">
        <f ca="1">(IFERROR(VLOOKUP(Kompakt_Quer!U13,FormatCode!$A$2:$I$367,9),0))+IF(MONTH(Kompakt_Quer!U13)&lt;&gt;7,4,0)</f>
        <v>0</v>
      </c>
      <c r="V13" s="24">
        <f ca="1">(IFERROR(VLOOKUP(Kompakt_Quer!V13,FormatCode!$A$2:$I$367,9),0))+IF(MONTH(Kompakt_Quer!V13)&lt;&gt;7,4,0)</f>
        <v>0</v>
      </c>
      <c r="W13" s="24">
        <f ca="1">(IFERROR(VLOOKUP(Kompakt_Quer!W13,FormatCode!$A$2:$I$367,9),0))+IF(MONTH(Kompakt_Quer!W13)&lt;&gt;7,4,0)</f>
        <v>1</v>
      </c>
      <c r="X13" s="24">
        <f ca="1">(IFERROR(VLOOKUP(Kompakt_Quer!X13,FormatCode!$A$2:$I$367,9),0))+IF(MONTH(Kompakt_Quer!X13)&lt;&gt;7,4,0)</f>
        <v>2</v>
      </c>
      <c r="Y13" s="24">
        <v>0</v>
      </c>
      <c r="Z13" s="24">
        <f ca="1">(IFERROR(VLOOKUP(Kompakt_Quer!Z13,FormatCode!$A$2:$I$367,9),0))+IF(MONTH(Kompakt_Quer!Z13)&lt;&gt;8,4,0)</f>
        <v>0</v>
      </c>
      <c r="AA13" s="24">
        <f ca="1">(IFERROR(VLOOKUP(Kompakt_Quer!AA13,FormatCode!$A$2:$I$367,9),0))+IF(MONTH(Kompakt_Quer!AA13)&lt;&gt;8,4,0)</f>
        <v>0</v>
      </c>
      <c r="AB13" s="24">
        <f ca="1">(IFERROR(VLOOKUP(Kompakt_Quer!AB13,FormatCode!$A$2:$I$367,9),0))+IF(MONTH(Kompakt_Quer!AB13)&lt;&gt;8,4,0)</f>
        <v>0</v>
      </c>
      <c r="AC13" s="24">
        <f ca="1">(IFERROR(VLOOKUP(Kompakt_Quer!AC13,FormatCode!$A$2:$I$367,9),0))+IF(MONTH(Kompakt_Quer!AC13)&lt;&gt;8,4,0)</f>
        <v>0</v>
      </c>
      <c r="AD13" s="24">
        <f ca="1">(IFERROR(VLOOKUP(Kompakt_Quer!AD13,FormatCode!$A$2:$I$367,9),0))+IF(MONTH(Kompakt_Quer!AD13)&lt;&gt;8,4,0)</f>
        <v>0</v>
      </c>
      <c r="AE13" s="24">
        <f ca="1">(IFERROR(VLOOKUP(Kompakt_Quer!AE13,FormatCode!$A$2:$I$367,9),0))+IF(MONTH(Kompakt_Quer!AE13)&lt;&gt;8,4,0)</f>
        <v>1</v>
      </c>
      <c r="AF13" s="24">
        <f ca="1">(IFERROR(VLOOKUP(Kompakt_Quer!AF13,FormatCode!$A$2:$I$367,9),0))+IF(MONTH(Kompakt_Quer!AF13)&lt;&gt;8,4,0)</f>
        <v>2</v>
      </c>
    </row>
    <row r="14" spans="1:32" x14ac:dyDescent="0.2">
      <c r="A14" s="24">
        <v>0</v>
      </c>
      <c r="B14" s="24">
        <f ca="1">(IFERROR(VLOOKUP(Kompakt_Quer!B14,FormatCode!$A$2:$I$367,9),0))+IF(MONTH(Kompakt_Quer!B14)&lt;&gt;5,4,0)</f>
        <v>0</v>
      </c>
      <c r="C14" s="24">
        <f ca="1">(IFERROR(VLOOKUP(Kompakt_Quer!C14,FormatCode!$A$2:$I$367,9),0))+IF(MONTH(Kompakt_Quer!C14)&lt;&gt;5,4,0)</f>
        <v>0</v>
      </c>
      <c r="D14" s="24">
        <f ca="1">(IFERROR(VLOOKUP(Kompakt_Quer!D14,FormatCode!$A$2:$I$367,9),0))+IF(MONTH(Kompakt_Quer!D14)&lt;&gt;5,4,0)</f>
        <v>0</v>
      </c>
      <c r="E14" s="24">
        <f ca="1">(IFERROR(VLOOKUP(Kompakt_Quer!E14,FormatCode!$A$2:$I$367,9),0))+IF(MONTH(Kompakt_Quer!E14)&lt;&gt;5,4,0)</f>
        <v>0</v>
      </c>
      <c r="F14" s="24">
        <f ca="1">(IFERROR(VLOOKUP(Kompakt_Quer!F14,FormatCode!$A$2:$I$367,9),0))+IF(MONTH(Kompakt_Quer!F14)&lt;&gt;5,4,0)</f>
        <v>0</v>
      </c>
      <c r="G14" s="24">
        <f ca="1">(IFERROR(VLOOKUP(Kompakt_Quer!G14,FormatCode!$A$2:$I$367,9),0))+IF(MONTH(Kompakt_Quer!G14)&lt;&gt;5,4,0)</f>
        <v>1</v>
      </c>
      <c r="H14" s="24">
        <f ca="1">(IFERROR(VLOOKUP(Kompakt_Quer!H14,FormatCode!$A$2:$I$367,9),0))+IF(MONTH(Kompakt_Quer!H14)&lt;&gt;5,4,0)</f>
        <v>2</v>
      </c>
      <c r="I14" s="24">
        <v>0</v>
      </c>
      <c r="J14" s="24">
        <f ca="1">(IFERROR(VLOOKUP(Kompakt_Quer!J14,FormatCode!$A$2:$I$367,9),0))+IF(MONTH(Kompakt_Quer!J14)&lt;&gt;6,4,0)</f>
        <v>0</v>
      </c>
      <c r="K14" s="24">
        <f ca="1">(IFERROR(VLOOKUP(Kompakt_Quer!K14,FormatCode!$A$2:$I$367,9),0))+IF(MONTH(Kompakt_Quer!K14)&lt;&gt;6,4,0)</f>
        <v>0</v>
      </c>
      <c r="L14" s="24">
        <f ca="1">(IFERROR(VLOOKUP(Kompakt_Quer!L14,FormatCode!$A$2:$I$367,9),0))+IF(MONTH(Kompakt_Quer!L14)&lt;&gt;6,4,0)</f>
        <v>0</v>
      </c>
      <c r="M14" s="24">
        <f ca="1">(IFERROR(VLOOKUP(Kompakt_Quer!M14,FormatCode!$A$2:$I$367,9),0))+IF(MONTH(Kompakt_Quer!M14)&lt;&gt;6,4,0)</f>
        <v>2</v>
      </c>
      <c r="N14" s="24">
        <f ca="1">(IFERROR(VLOOKUP(Kompakt_Quer!N14,FormatCode!$A$2:$I$367,9),0))+IF(MONTH(Kompakt_Quer!N14)&lt;&gt;6,4,0)</f>
        <v>0</v>
      </c>
      <c r="O14" s="24">
        <f ca="1">(IFERROR(VLOOKUP(Kompakt_Quer!O14,FormatCode!$A$2:$I$367,9),0))+IF(MONTH(Kompakt_Quer!O14)&lt;&gt;6,4,0)</f>
        <v>1</v>
      </c>
      <c r="P14" s="24">
        <f ca="1">(IFERROR(VLOOKUP(Kompakt_Quer!P14,FormatCode!$A$2:$I$367,9),0))+IF(MONTH(Kompakt_Quer!P14)&lt;&gt;6,4,0)</f>
        <v>2</v>
      </c>
      <c r="Q14" s="24">
        <v>0</v>
      </c>
      <c r="R14" s="24">
        <f ca="1">(IFERROR(VLOOKUP(Kompakt_Quer!R14,FormatCode!$A$2:$I$367,9),0))+IF(MONTH(Kompakt_Quer!R14)&lt;&gt;7,4,0)</f>
        <v>0</v>
      </c>
      <c r="S14" s="24">
        <f ca="1">(IFERROR(VLOOKUP(Kompakt_Quer!S14,FormatCode!$A$2:$I$367,9),0))+IF(MONTH(Kompakt_Quer!S14)&lt;&gt;7,4,0)</f>
        <v>0</v>
      </c>
      <c r="T14" s="24">
        <f ca="1">(IFERROR(VLOOKUP(Kompakt_Quer!T14,FormatCode!$A$2:$I$367,9),0))+IF(MONTH(Kompakt_Quer!T14)&lt;&gt;7,4,0)</f>
        <v>0</v>
      </c>
      <c r="U14" s="24">
        <f ca="1">(IFERROR(VLOOKUP(Kompakt_Quer!U14,FormatCode!$A$2:$I$367,9),0))+IF(MONTH(Kompakt_Quer!U14)&lt;&gt;7,4,0)</f>
        <v>0</v>
      </c>
      <c r="V14" s="24">
        <f ca="1">(IFERROR(VLOOKUP(Kompakt_Quer!V14,FormatCode!$A$2:$I$367,9),0))+IF(MONTH(Kompakt_Quer!V14)&lt;&gt;7,4,0)</f>
        <v>0</v>
      </c>
      <c r="W14" s="24">
        <f ca="1">(IFERROR(VLOOKUP(Kompakt_Quer!W14,FormatCode!$A$2:$I$367,9),0))+IF(MONTH(Kompakt_Quer!W14)&lt;&gt;7,4,0)</f>
        <v>1</v>
      </c>
      <c r="X14" s="24">
        <f ca="1">(IFERROR(VLOOKUP(Kompakt_Quer!X14,FormatCode!$A$2:$I$367,9),0))+IF(MONTH(Kompakt_Quer!X14)&lt;&gt;7,4,0)</f>
        <v>2</v>
      </c>
      <c r="Y14" s="24">
        <v>0</v>
      </c>
      <c r="Z14" s="24">
        <f ca="1">(IFERROR(VLOOKUP(Kompakt_Quer!Z14,FormatCode!$A$2:$I$367,9),0))+IF(MONTH(Kompakt_Quer!Z14)&lt;&gt;8,4,0)</f>
        <v>0</v>
      </c>
      <c r="AA14" s="24">
        <f ca="1">(IFERROR(VLOOKUP(Kompakt_Quer!AA14,FormatCode!$A$2:$I$367,9),0))+IF(MONTH(Kompakt_Quer!AA14)&lt;&gt;8,4,0)</f>
        <v>0</v>
      </c>
      <c r="AB14" s="24">
        <f ca="1">(IFERROR(VLOOKUP(Kompakt_Quer!AB14,FormatCode!$A$2:$I$367,9),0))+IF(MONTH(Kompakt_Quer!AB14)&lt;&gt;8,4,0)</f>
        <v>0</v>
      </c>
      <c r="AC14" s="24">
        <f ca="1">(IFERROR(VLOOKUP(Kompakt_Quer!AC14,FormatCode!$A$2:$I$367,9),0))+IF(MONTH(Kompakt_Quer!AC14)&lt;&gt;8,4,0)</f>
        <v>0</v>
      </c>
      <c r="AD14" s="24">
        <f ca="1">(IFERROR(VLOOKUP(Kompakt_Quer!AD14,FormatCode!$A$2:$I$367,9),0))+IF(MONTH(Kompakt_Quer!AD14)&lt;&gt;8,4,0)</f>
        <v>0</v>
      </c>
      <c r="AE14" s="24">
        <f ca="1">(IFERROR(VLOOKUP(Kompakt_Quer!AE14,FormatCode!$A$2:$I$367,9),0))+IF(MONTH(Kompakt_Quer!AE14)&lt;&gt;8,4,0)</f>
        <v>1</v>
      </c>
      <c r="AF14" s="24">
        <f ca="1">(IFERROR(VLOOKUP(Kompakt_Quer!AF14,FormatCode!$A$2:$I$367,9),0))+IF(MONTH(Kompakt_Quer!AF14)&lt;&gt;8,4,0)</f>
        <v>2</v>
      </c>
    </row>
    <row r="15" spans="1:32" x14ac:dyDescent="0.2">
      <c r="A15" s="24">
        <v>0</v>
      </c>
      <c r="B15" s="24">
        <f ca="1">(IFERROR(VLOOKUP(Kompakt_Quer!B15,FormatCode!$A$2:$I$367,9),0))+IF(MONTH(Kompakt_Quer!B15)&lt;&gt;5,4,0)</f>
        <v>0</v>
      </c>
      <c r="C15" s="24">
        <f ca="1">(IFERROR(VLOOKUP(Kompakt_Quer!C15,FormatCode!$A$2:$I$367,9),0))+IF(MONTH(Kompakt_Quer!C15)&lt;&gt;5,4,0)</f>
        <v>0</v>
      </c>
      <c r="D15" s="24">
        <f ca="1">(IFERROR(VLOOKUP(Kompakt_Quer!D15,FormatCode!$A$2:$I$367,9),0))+IF(MONTH(Kompakt_Quer!D15)&lt;&gt;5,4,0)</f>
        <v>0</v>
      </c>
      <c r="E15" s="24">
        <f ca="1">(IFERROR(VLOOKUP(Kompakt_Quer!E15,FormatCode!$A$2:$I$367,9),0))+IF(MONTH(Kompakt_Quer!E15)&lt;&gt;5,4,0)</f>
        <v>0</v>
      </c>
      <c r="F15" s="24">
        <f ca="1">(IFERROR(VLOOKUP(Kompakt_Quer!F15,FormatCode!$A$2:$I$367,9),0))+IF(MONTH(Kompakt_Quer!F15)&lt;&gt;5,4,0)</f>
        <v>0</v>
      </c>
      <c r="G15" s="24">
        <f ca="1">(IFERROR(VLOOKUP(Kompakt_Quer!G15,FormatCode!$A$2:$I$367,9),0))+IF(MONTH(Kompakt_Quer!G15)&lt;&gt;5,4,0)</f>
        <v>1</v>
      </c>
      <c r="H15" s="24">
        <f ca="1">(IFERROR(VLOOKUP(Kompakt_Quer!H15,FormatCode!$A$2:$I$367,9),0))+IF(MONTH(Kompakt_Quer!H15)&lt;&gt;5,4,0)</f>
        <v>2</v>
      </c>
      <c r="I15" s="24">
        <v>0</v>
      </c>
      <c r="J15" s="24">
        <f ca="1">(IFERROR(VLOOKUP(Kompakt_Quer!J15,FormatCode!$A$2:$I$367,9),0))+IF(MONTH(Kompakt_Quer!J15)&lt;&gt;6,4,0)</f>
        <v>0</v>
      </c>
      <c r="K15" s="24">
        <f ca="1">(IFERROR(VLOOKUP(Kompakt_Quer!K15,FormatCode!$A$2:$I$367,9),0))+IF(MONTH(Kompakt_Quer!K15)&lt;&gt;6,4,0)</f>
        <v>0</v>
      </c>
      <c r="L15" s="24">
        <f ca="1">(IFERROR(VLOOKUP(Kompakt_Quer!L15,FormatCode!$A$2:$I$367,9),0))+IF(MONTH(Kompakt_Quer!L15)&lt;&gt;6,4,0)</f>
        <v>0</v>
      </c>
      <c r="M15" s="24">
        <f ca="1">(IFERROR(VLOOKUP(Kompakt_Quer!M15,FormatCode!$A$2:$I$367,9),0))+IF(MONTH(Kompakt_Quer!M15)&lt;&gt;6,4,0)</f>
        <v>0</v>
      </c>
      <c r="N15" s="24">
        <f ca="1">(IFERROR(VLOOKUP(Kompakt_Quer!N15,FormatCode!$A$2:$I$367,9),0))+IF(MONTH(Kompakt_Quer!N15)&lt;&gt;6,4,0)</f>
        <v>0</v>
      </c>
      <c r="O15" s="24">
        <f ca="1">(IFERROR(VLOOKUP(Kompakt_Quer!O15,FormatCode!$A$2:$I$367,9),0))+IF(MONTH(Kompakt_Quer!O15)&lt;&gt;6,4,0)</f>
        <v>1</v>
      </c>
      <c r="P15" s="24">
        <f ca="1">(IFERROR(VLOOKUP(Kompakt_Quer!P15,FormatCode!$A$2:$I$367,9),0))+IF(MONTH(Kompakt_Quer!P15)&lt;&gt;6,4,0)</f>
        <v>2</v>
      </c>
      <c r="Q15" s="24">
        <v>0</v>
      </c>
      <c r="R15" s="24">
        <f ca="1">(IFERROR(VLOOKUP(Kompakt_Quer!R15,FormatCode!$A$2:$I$367,9),0))+IF(MONTH(Kompakt_Quer!R15)&lt;&gt;7,4,0)</f>
        <v>0</v>
      </c>
      <c r="S15" s="24">
        <f ca="1">(IFERROR(VLOOKUP(Kompakt_Quer!S15,FormatCode!$A$2:$I$367,9),0))+IF(MONTH(Kompakt_Quer!S15)&lt;&gt;7,4,0)</f>
        <v>0</v>
      </c>
      <c r="T15" s="24">
        <f ca="1">(IFERROR(VLOOKUP(Kompakt_Quer!T15,FormatCode!$A$2:$I$367,9),0))+IF(MONTH(Kompakt_Quer!T15)&lt;&gt;7,4,0)</f>
        <v>0</v>
      </c>
      <c r="U15" s="24">
        <f ca="1">(IFERROR(VLOOKUP(Kompakt_Quer!U15,FormatCode!$A$2:$I$367,9),0))+IF(MONTH(Kompakt_Quer!U15)&lt;&gt;7,4,0)</f>
        <v>0</v>
      </c>
      <c r="V15" s="24">
        <f ca="1">(IFERROR(VLOOKUP(Kompakt_Quer!V15,FormatCode!$A$2:$I$367,9),0))+IF(MONTH(Kompakt_Quer!V15)&lt;&gt;7,4,0)</f>
        <v>0</v>
      </c>
      <c r="W15" s="24">
        <f ca="1">(IFERROR(VLOOKUP(Kompakt_Quer!W15,FormatCode!$A$2:$I$367,9),0))+IF(MONTH(Kompakt_Quer!W15)&lt;&gt;7,4,0)</f>
        <v>1</v>
      </c>
      <c r="X15" s="24">
        <f ca="1">(IFERROR(VLOOKUP(Kompakt_Quer!X15,FormatCode!$A$2:$I$367,9),0))+IF(MONTH(Kompakt_Quer!X15)&lt;&gt;7,4,0)</f>
        <v>2</v>
      </c>
      <c r="Y15" s="24">
        <v>0</v>
      </c>
      <c r="Z15" s="24">
        <f ca="1">(IFERROR(VLOOKUP(Kompakt_Quer!Z15,FormatCode!$A$2:$I$367,9),0))+IF(MONTH(Kompakt_Quer!Z15)&lt;&gt;8,4,0)</f>
        <v>0</v>
      </c>
      <c r="AA15" s="24">
        <f ca="1">(IFERROR(VLOOKUP(Kompakt_Quer!AA15,FormatCode!$A$2:$I$367,9),0))+IF(MONTH(Kompakt_Quer!AA15)&lt;&gt;8,4,0)</f>
        <v>0</v>
      </c>
      <c r="AB15" s="24">
        <f ca="1">(IFERROR(VLOOKUP(Kompakt_Quer!AB15,FormatCode!$A$2:$I$367,9),0))+IF(MONTH(Kompakt_Quer!AB15)&lt;&gt;8,4,0)</f>
        <v>0</v>
      </c>
      <c r="AC15" s="24">
        <f ca="1">(IFERROR(VLOOKUP(Kompakt_Quer!AC15,FormatCode!$A$2:$I$367,9),0))+IF(MONTH(Kompakt_Quer!AC15)&lt;&gt;8,4,0)</f>
        <v>0</v>
      </c>
      <c r="AD15" s="24">
        <f ca="1">(IFERROR(VLOOKUP(Kompakt_Quer!AD15,FormatCode!$A$2:$I$367,9),0))+IF(MONTH(Kompakt_Quer!AD15)&lt;&gt;8,4,0)</f>
        <v>0</v>
      </c>
      <c r="AE15" s="24">
        <f ca="1">(IFERROR(VLOOKUP(Kompakt_Quer!AE15,FormatCode!$A$2:$I$367,9),0))+IF(MONTH(Kompakt_Quer!AE15)&lt;&gt;8,4,0)</f>
        <v>1</v>
      </c>
      <c r="AF15" s="24">
        <f ca="1">(IFERROR(VLOOKUP(Kompakt_Quer!AF15,FormatCode!$A$2:$I$367,9),0))+IF(MONTH(Kompakt_Quer!AF15)&lt;&gt;8,4,0)</f>
        <v>2</v>
      </c>
    </row>
    <row r="16" spans="1:32" x14ac:dyDescent="0.2">
      <c r="A16" s="24">
        <v>0</v>
      </c>
      <c r="B16" s="24">
        <f ca="1">(IFERROR(VLOOKUP(Kompakt_Quer!B16,FormatCode!$A$2:$I$367,9),0))+IF(MONTH(Kompakt_Quer!B16)&lt;&gt;5,4,0)</f>
        <v>0</v>
      </c>
      <c r="C16" s="24">
        <f ca="1">(IFERROR(VLOOKUP(Kompakt_Quer!C16,FormatCode!$A$2:$I$367,9),0))+IF(MONTH(Kompakt_Quer!C16)&lt;&gt;5,4,0)</f>
        <v>0</v>
      </c>
      <c r="D16" s="24">
        <f ca="1">(IFERROR(VLOOKUP(Kompakt_Quer!D16,FormatCode!$A$2:$I$367,9),0))+IF(MONTH(Kompakt_Quer!D16)&lt;&gt;5,4,0)</f>
        <v>0</v>
      </c>
      <c r="E16" s="24">
        <f ca="1">(IFERROR(VLOOKUP(Kompakt_Quer!E16,FormatCode!$A$2:$I$367,9),0))+IF(MONTH(Kompakt_Quer!E16)&lt;&gt;5,4,0)</f>
        <v>2</v>
      </c>
      <c r="F16" s="24">
        <f ca="1">(IFERROR(VLOOKUP(Kompakt_Quer!F16,FormatCode!$A$2:$I$367,9),0))+IF(MONTH(Kompakt_Quer!F16)&lt;&gt;5,4,0)</f>
        <v>0</v>
      </c>
      <c r="G16" s="24">
        <f ca="1">(IFERROR(VLOOKUP(Kompakt_Quer!G16,FormatCode!$A$2:$I$367,9),0))+IF(MONTH(Kompakt_Quer!G16)&lt;&gt;5,4,0)</f>
        <v>1</v>
      </c>
      <c r="H16" s="24">
        <f ca="1">(IFERROR(VLOOKUP(Kompakt_Quer!H16,FormatCode!$A$2:$I$367,9),0))+IF(MONTH(Kompakt_Quer!H16)&lt;&gt;5,4,0)</f>
        <v>2</v>
      </c>
      <c r="I16" s="24">
        <v>0</v>
      </c>
      <c r="J16" s="24">
        <f ca="1">(IFERROR(VLOOKUP(Kompakt_Quer!J16,FormatCode!$A$2:$I$367,9),0))+IF(MONTH(Kompakt_Quer!J16)&lt;&gt;6,4,0)</f>
        <v>0</v>
      </c>
      <c r="K16" s="24">
        <f ca="1">(IFERROR(VLOOKUP(Kompakt_Quer!K16,FormatCode!$A$2:$I$367,9),0))+IF(MONTH(Kompakt_Quer!K16)&lt;&gt;6,4,0)</f>
        <v>0</v>
      </c>
      <c r="L16" s="24">
        <f ca="1">(IFERROR(VLOOKUP(Kompakt_Quer!L16,FormatCode!$A$2:$I$367,9),0))+IF(MONTH(Kompakt_Quer!L16)&lt;&gt;6,4,0)</f>
        <v>0</v>
      </c>
      <c r="M16" s="24">
        <f ca="1">(IFERROR(VLOOKUP(Kompakt_Quer!M16,FormatCode!$A$2:$I$367,9),0))+IF(MONTH(Kompakt_Quer!M16)&lt;&gt;6,4,0)</f>
        <v>0</v>
      </c>
      <c r="N16" s="24">
        <f ca="1">(IFERROR(VLOOKUP(Kompakt_Quer!N16,FormatCode!$A$2:$I$367,9),0))+IF(MONTH(Kompakt_Quer!N16)&lt;&gt;6,4,0)</f>
        <v>4</v>
      </c>
      <c r="O16" s="24">
        <f ca="1">(IFERROR(VLOOKUP(Kompakt_Quer!O16,FormatCode!$A$2:$I$367,9),0))+IF(MONTH(Kompakt_Quer!O16)&lt;&gt;6,4,0)</f>
        <v>5</v>
      </c>
      <c r="P16" s="24">
        <f ca="1">(IFERROR(VLOOKUP(Kompakt_Quer!P16,FormatCode!$A$2:$I$367,9),0))+IF(MONTH(Kompakt_Quer!P16)&lt;&gt;6,4,0)</f>
        <v>6</v>
      </c>
      <c r="Q16" s="24">
        <v>0</v>
      </c>
      <c r="R16" s="24">
        <f ca="1">(IFERROR(VLOOKUP(Kompakt_Quer!R16,FormatCode!$A$2:$I$367,9),0))+IF(MONTH(Kompakt_Quer!R16)&lt;&gt;7,4,0)</f>
        <v>0</v>
      </c>
      <c r="S16" s="24">
        <f ca="1">(IFERROR(VLOOKUP(Kompakt_Quer!S16,FormatCode!$A$2:$I$367,9),0))+IF(MONTH(Kompakt_Quer!S16)&lt;&gt;7,4,0)</f>
        <v>0</v>
      </c>
      <c r="T16" s="24">
        <f ca="1">(IFERROR(VLOOKUP(Kompakt_Quer!T16,FormatCode!$A$2:$I$367,9),0))+IF(MONTH(Kompakt_Quer!T16)&lt;&gt;7,4,0)</f>
        <v>0</v>
      </c>
      <c r="U16" s="24">
        <f ca="1">(IFERROR(VLOOKUP(Kompakt_Quer!U16,FormatCode!$A$2:$I$367,9),0))+IF(MONTH(Kompakt_Quer!U16)&lt;&gt;7,4,0)</f>
        <v>0</v>
      </c>
      <c r="V16" s="24">
        <f ca="1">(IFERROR(VLOOKUP(Kompakt_Quer!V16,FormatCode!$A$2:$I$367,9),0))+IF(MONTH(Kompakt_Quer!V16)&lt;&gt;7,4,0)</f>
        <v>0</v>
      </c>
      <c r="W16" s="24">
        <f ca="1">(IFERROR(VLOOKUP(Kompakt_Quer!W16,FormatCode!$A$2:$I$367,9),0))+IF(MONTH(Kompakt_Quer!W16)&lt;&gt;7,4,0)</f>
        <v>1</v>
      </c>
      <c r="X16" s="24">
        <f ca="1">(IFERROR(VLOOKUP(Kompakt_Quer!X16,FormatCode!$A$2:$I$367,9),0))+IF(MONTH(Kompakt_Quer!X16)&lt;&gt;7,4,0)</f>
        <v>2</v>
      </c>
      <c r="Y16" s="24">
        <v>0</v>
      </c>
      <c r="Z16" s="24">
        <f ca="1">(IFERROR(VLOOKUP(Kompakt_Quer!Z16,FormatCode!$A$2:$I$367,9),0))+IF(MONTH(Kompakt_Quer!Z16)&lt;&gt;8,4,0)</f>
        <v>1</v>
      </c>
      <c r="AA16" s="24">
        <f ca="1">(IFERROR(VLOOKUP(Kompakt_Quer!AA16,FormatCode!$A$2:$I$367,9),0))+IF(MONTH(Kompakt_Quer!AA16)&lt;&gt;8,4,0)</f>
        <v>1</v>
      </c>
      <c r="AB16" s="24">
        <f ca="1">(IFERROR(VLOOKUP(Kompakt_Quer!AB16,FormatCode!$A$2:$I$367,9),0))+IF(MONTH(Kompakt_Quer!AB16)&lt;&gt;8,4,0)</f>
        <v>1</v>
      </c>
      <c r="AC16" s="24">
        <f ca="1">(IFERROR(VLOOKUP(Kompakt_Quer!AC16,FormatCode!$A$2:$I$367,9),0))+IF(MONTH(Kompakt_Quer!AC16)&lt;&gt;8,4,0)</f>
        <v>5</v>
      </c>
      <c r="AD16" s="24">
        <f ca="1">(IFERROR(VLOOKUP(Kompakt_Quer!AD16,FormatCode!$A$2:$I$367,9),0))+IF(MONTH(Kompakt_Quer!AD16)&lt;&gt;8,4,0)</f>
        <v>5</v>
      </c>
      <c r="AE16" s="24">
        <f ca="1">(IFERROR(VLOOKUP(Kompakt_Quer!AE16,FormatCode!$A$2:$I$367,9),0))+IF(MONTH(Kompakt_Quer!AE16)&lt;&gt;8,4,0)</f>
        <v>5</v>
      </c>
      <c r="AF16" s="24">
        <f ca="1">(IFERROR(VLOOKUP(Kompakt_Quer!AF16,FormatCode!$A$2:$I$367,9),0))+IF(MONTH(Kompakt_Quer!AF16)&lt;&gt;8,4,0)</f>
        <v>6</v>
      </c>
    </row>
    <row r="17" spans="1:32" x14ac:dyDescent="0.2">
      <c r="A17" s="24">
        <v>0</v>
      </c>
      <c r="B17" s="24">
        <f ca="1">(IFERROR(VLOOKUP(Kompakt_Quer!B17,FormatCode!$A$2:$I$367,9),0))+IF(MONTH(Kompakt_Quer!B17)&lt;&gt;5,4,0)</f>
        <v>0</v>
      </c>
      <c r="C17" s="24">
        <f ca="1">(IFERROR(VLOOKUP(Kompakt_Quer!C17,FormatCode!$A$2:$I$367,9),0))+IF(MONTH(Kompakt_Quer!C17)&lt;&gt;5,4,0)</f>
        <v>0</v>
      </c>
      <c r="D17" s="24">
        <f ca="1">(IFERROR(VLOOKUP(Kompakt_Quer!D17,FormatCode!$A$2:$I$367,9),0))+IF(MONTH(Kompakt_Quer!D17)&lt;&gt;5,4,0)</f>
        <v>4</v>
      </c>
      <c r="E17" s="24">
        <f ca="1">(IFERROR(VLOOKUP(Kompakt_Quer!E17,FormatCode!$A$2:$I$367,9),0))+IF(MONTH(Kompakt_Quer!E17)&lt;&gt;5,4,0)</f>
        <v>4</v>
      </c>
      <c r="F17" s="24">
        <f ca="1">(IFERROR(VLOOKUP(Kompakt_Quer!F17,FormatCode!$A$2:$I$367,9),0))+IF(MONTH(Kompakt_Quer!F17)&lt;&gt;5,4,0)</f>
        <v>4</v>
      </c>
      <c r="G17" s="24">
        <f ca="1">(IFERROR(VLOOKUP(Kompakt_Quer!G17,FormatCode!$A$2:$I$367,9),0))+IF(MONTH(Kompakt_Quer!G17)&lt;&gt;5,4,0)</f>
        <v>5</v>
      </c>
      <c r="H17" s="24">
        <f ca="1">(IFERROR(VLOOKUP(Kompakt_Quer!H17,FormatCode!$A$2:$I$367,9),0))+IF(MONTH(Kompakt_Quer!H17)&lt;&gt;5,4,0)</f>
        <v>6</v>
      </c>
      <c r="I17" s="24">
        <v>0</v>
      </c>
      <c r="J17" s="24">
        <f ca="1">(IFERROR(VLOOKUP(Kompakt_Quer!J17,FormatCode!$A$2:$I$367,9),0))+IF(MONTH(Kompakt_Quer!J17)&lt;&gt;6,4,0)</f>
        <v>4</v>
      </c>
      <c r="K17" s="24">
        <f ca="1">(IFERROR(VLOOKUP(Kompakt_Quer!K17,FormatCode!$A$2:$I$367,9),0))+IF(MONTH(Kompakt_Quer!K17)&lt;&gt;6,4,0)</f>
        <v>4</v>
      </c>
      <c r="L17" s="24">
        <f ca="1">(IFERROR(VLOOKUP(Kompakt_Quer!L17,FormatCode!$A$2:$I$367,9),0))+IF(MONTH(Kompakt_Quer!L17)&lt;&gt;6,4,0)</f>
        <v>4</v>
      </c>
      <c r="M17" s="24">
        <f ca="1">(IFERROR(VLOOKUP(Kompakt_Quer!M17,FormatCode!$A$2:$I$367,9),0))+IF(MONTH(Kompakt_Quer!M17)&lt;&gt;6,4,0)</f>
        <v>4</v>
      </c>
      <c r="N17" s="24">
        <f ca="1">(IFERROR(VLOOKUP(Kompakt_Quer!N17,FormatCode!$A$2:$I$367,9),0))+IF(MONTH(Kompakt_Quer!N17)&lt;&gt;6,4,0)</f>
        <v>4</v>
      </c>
      <c r="O17" s="24">
        <f ca="1">(IFERROR(VLOOKUP(Kompakt_Quer!O17,FormatCode!$A$2:$I$367,9),0))+IF(MONTH(Kompakt_Quer!O17)&lt;&gt;6,4,0)</f>
        <v>5</v>
      </c>
      <c r="P17" s="24">
        <f ca="1">(IFERROR(VLOOKUP(Kompakt_Quer!P17,FormatCode!$A$2:$I$367,9),0))+IF(MONTH(Kompakt_Quer!P17)&lt;&gt;6,4,0)</f>
        <v>6</v>
      </c>
      <c r="Q17" s="24">
        <v>0</v>
      </c>
      <c r="R17" s="24">
        <f ca="1">(IFERROR(VLOOKUP(Kompakt_Quer!R17,FormatCode!$A$2:$I$367,9),0))+IF(MONTH(Kompakt_Quer!R17)&lt;&gt;7,4,0)</f>
        <v>4</v>
      </c>
      <c r="S17" s="24">
        <f ca="1">(IFERROR(VLOOKUP(Kompakt_Quer!S17,FormatCode!$A$2:$I$367,9),0))+IF(MONTH(Kompakt_Quer!S17)&lt;&gt;7,4,0)</f>
        <v>4</v>
      </c>
      <c r="T17" s="24">
        <f ca="1">(IFERROR(VLOOKUP(Kompakt_Quer!T17,FormatCode!$A$2:$I$367,9),0))+IF(MONTH(Kompakt_Quer!T17)&lt;&gt;7,4,0)</f>
        <v>4</v>
      </c>
      <c r="U17" s="24">
        <f ca="1">(IFERROR(VLOOKUP(Kompakt_Quer!U17,FormatCode!$A$2:$I$367,9),0))+IF(MONTH(Kompakt_Quer!U17)&lt;&gt;7,4,0)</f>
        <v>4</v>
      </c>
      <c r="V17" s="24">
        <f ca="1">(IFERROR(VLOOKUP(Kompakt_Quer!V17,FormatCode!$A$2:$I$367,9),0))+IF(MONTH(Kompakt_Quer!V17)&lt;&gt;7,4,0)</f>
        <v>4</v>
      </c>
      <c r="W17" s="24">
        <f ca="1">(IFERROR(VLOOKUP(Kompakt_Quer!W17,FormatCode!$A$2:$I$367,9),0))+IF(MONTH(Kompakt_Quer!W17)&lt;&gt;7,4,0)</f>
        <v>5</v>
      </c>
      <c r="X17" s="24">
        <f ca="1">(IFERROR(VLOOKUP(Kompakt_Quer!X17,FormatCode!$A$2:$I$367,9),0))+IF(MONTH(Kompakt_Quer!X17)&lt;&gt;7,4,0)</f>
        <v>6</v>
      </c>
      <c r="Y17" s="24">
        <v>0</v>
      </c>
      <c r="Z17" s="24">
        <f ca="1">(IFERROR(VLOOKUP(Kompakt_Quer!Z17,FormatCode!$A$2:$I$367,9),0))+IF(MONTH(Kompakt_Quer!Z17)&lt;&gt;8,4,0)</f>
        <v>5</v>
      </c>
      <c r="AA17" s="24">
        <f ca="1">(IFERROR(VLOOKUP(Kompakt_Quer!AA17,FormatCode!$A$2:$I$367,9),0))+IF(MONTH(Kompakt_Quer!AA17)&lt;&gt;8,4,0)</f>
        <v>5</v>
      </c>
      <c r="AB17" s="24">
        <f ca="1">(IFERROR(VLOOKUP(Kompakt_Quer!AB17,FormatCode!$A$2:$I$367,9),0))+IF(MONTH(Kompakt_Quer!AB17)&lt;&gt;8,4,0)</f>
        <v>5</v>
      </c>
      <c r="AC17" s="24">
        <f ca="1">(IFERROR(VLOOKUP(Kompakt_Quer!AC17,FormatCode!$A$2:$I$367,9),0))+IF(MONTH(Kompakt_Quer!AC17)&lt;&gt;8,4,0)</f>
        <v>5</v>
      </c>
      <c r="AD17" s="24">
        <f ca="1">(IFERROR(VLOOKUP(Kompakt_Quer!AD17,FormatCode!$A$2:$I$367,9),0))+IF(MONTH(Kompakt_Quer!AD17)&lt;&gt;8,4,0)</f>
        <v>5</v>
      </c>
      <c r="AE17" s="24">
        <f ca="1">(IFERROR(VLOOKUP(Kompakt_Quer!AE17,FormatCode!$A$2:$I$367,9),0))+IF(MONTH(Kompakt_Quer!AE17)&lt;&gt;8,4,0)</f>
        <v>5</v>
      </c>
      <c r="AF17" s="24">
        <f ca="1">(IFERROR(VLOOKUP(Kompakt_Quer!AF17,FormatCode!$A$2:$I$367,9),0))+IF(MONTH(Kompakt_Quer!AF17)&lt;&gt;8,4,0)</f>
        <v>6</v>
      </c>
    </row>
    <row r="18" spans="1:32" x14ac:dyDescent="0.2">
      <c r="A18" s="24">
        <v>0</v>
      </c>
      <c r="B18" s="24">
        <v>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c r="AF18" s="24">
        <v>0</v>
      </c>
    </row>
    <row r="19" spans="1:32" x14ac:dyDescent="0.2">
      <c r="A19" s="24">
        <v>0</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row>
    <row r="20" spans="1:32" x14ac:dyDescent="0.2">
      <c r="A20" s="24">
        <v>0</v>
      </c>
      <c r="B20" s="24">
        <f ca="1">(IFERROR(VLOOKUP(Kompakt_Quer!B20,FormatCode!$A$2:$I$367,9),0))+IF(MONTH(Kompakt_Quer!B20)&lt;&gt;9,4,0)</f>
        <v>5</v>
      </c>
      <c r="C20" s="24">
        <f ca="1">(IFERROR(VLOOKUP(Kompakt_Quer!C20,FormatCode!$A$2:$I$367,9),0))+IF(MONTH(Kompakt_Quer!C20)&lt;&gt;9,4,0)</f>
        <v>5</v>
      </c>
      <c r="D20" s="24">
        <f ca="1">(IFERROR(VLOOKUP(Kompakt_Quer!D20,FormatCode!$A$2:$I$367,9),0))+IF(MONTH(Kompakt_Quer!D20)&lt;&gt;9,4,0)</f>
        <v>5</v>
      </c>
      <c r="E20" s="24">
        <f ca="1">(IFERROR(VLOOKUP(Kompakt_Quer!E20,FormatCode!$A$2:$I$367,9),0))+IF(MONTH(Kompakt_Quer!E20)&lt;&gt;9,4,0)</f>
        <v>1</v>
      </c>
      <c r="F20" s="24">
        <f ca="1">(IFERROR(VLOOKUP(Kompakt_Quer!F20,FormatCode!$A$2:$I$367,9),0))+IF(MONTH(Kompakt_Quer!F20)&lt;&gt;9,4,0)</f>
        <v>1</v>
      </c>
      <c r="G20" s="24">
        <f ca="1">(IFERROR(VLOOKUP(Kompakt_Quer!G20,FormatCode!$A$2:$I$367,9),0))+IF(MONTH(Kompakt_Quer!G20)&lt;&gt;9,4,0)</f>
        <v>1</v>
      </c>
      <c r="H20" s="24">
        <f ca="1">(IFERROR(VLOOKUP(Kompakt_Quer!H20,FormatCode!$A$2:$I$367,9),0))+IF(MONTH(Kompakt_Quer!H20)&lt;&gt;9,4,0)</f>
        <v>2</v>
      </c>
      <c r="I20" s="24">
        <v>0</v>
      </c>
      <c r="J20" s="24">
        <f ca="1">(IFERROR(VLOOKUP(Kompakt_Quer!J20,FormatCode!$A$2:$I$367,9),0))+IF(MONTH(Kompakt_Quer!J20)&lt;&gt;10,4,0)</f>
        <v>4</v>
      </c>
      <c r="K20" s="24">
        <f ca="1">(IFERROR(VLOOKUP(Kompakt_Quer!K20,FormatCode!$A$2:$I$367,9),0))+IF(MONTH(Kompakt_Quer!K20)&lt;&gt;10,4,0)</f>
        <v>4</v>
      </c>
      <c r="L20" s="24">
        <f ca="1">(IFERROR(VLOOKUP(Kompakt_Quer!L20,FormatCode!$A$2:$I$367,9),0))+IF(MONTH(Kompakt_Quer!L20)&lt;&gt;10,4,0)</f>
        <v>4</v>
      </c>
      <c r="M20" s="24">
        <f ca="1">(IFERROR(VLOOKUP(Kompakt_Quer!M20,FormatCode!$A$2:$I$367,9),0))+IF(MONTH(Kompakt_Quer!M20)&lt;&gt;10,4,0)</f>
        <v>4</v>
      </c>
      <c r="N20" s="24">
        <f ca="1">(IFERROR(VLOOKUP(Kompakt_Quer!N20,FormatCode!$A$2:$I$367,9),0))+IF(MONTH(Kompakt_Quer!N20)&lt;&gt;10,4,0)</f>
        <v>4</v>
      </c>
      <c r="O20" s="24">
        <f ca="1">(IFERROR(VLOOKUP(Kompakt_Quer!O20,FormatCode!$A$2:$I$367,9),0))+IF(MONTH(Kompakt_Quer!O20)&lt;&gt;10,4,0)</f>
        <v>1</v>
      </c>
      <c r="P20" s="24">
        <f ca="1">(IFERROR(VLOOKUP(Kompakt_Quer!P20,FormatCode!$A$2:$I$367,9),0))+IF(MONTH(Kompakt_Quer!P20)&lt;&gt;10,4,0)</f>
        <v>2</v>
      </c>
      <c r="Q20" s="24">
        <v>0</v>
      </c>
      <c r="R20" s="24">
        <f ca="1">(IFERROR(VLOOKUP(Kompakt_Quer!R20,FormatCode!$A$2:$I$367,9),0))+IF(MONTH(Kompakt_Quer!R20)&lt;&gt;11,4,0)</f>
        <v>5</v>
      </c>
      <c r="S20" s="24">
        <f ca="1">(IFERROR(VLOOKUP(Kompakt_Quer!S20,FormatCode!$A$2:$I$367,9),0))+IF(MONTH(Kompakt_Quer!S20)&lt;&gt;11,4,0)</f>
        <v>2</v>
      </c>
      <c r="T20" s="24">
        <f ca="1">(IFERROR(VLOOKUP(Kompakt_Quer!T20,FormatCode!$A$2:$I$367,9),0))+IF(MONTH(Kompakt_Quer!T20)&lt;&gt;11,4,0)</f>
        <v>0</v>
      </c>
      <c r="U20" s="24">
        <f ca="1">(IFERROR(VLOOKUP(Kompakt_Quer!U20,FormatCode!$A$2:$I$367,9),0))+IF(MONTH(Kompakt_Quer!U20)&lt;&gt;11,4,0)</f>
        <v>0</v>
      </c>
      <c r="V20" s="24">
        <f ca="1">(IFERROR(VLOOKUP(Kompakt_Quer!V20,FormatCode!$A$2:$I$367,9),0))+IF(MONTH(Kompakt_Quer!V20)&lt;&gt;11,4,0)</f>
        <v>0</v>
      </c>
      <c r="W20" s="24">
        <f ca="1">(IFERROR(VLOOKUP(Kompakt_Quer!W20,FormatCode!$A$2:$I$367,9),0))+IF(MONTH(Kompakt_Quer!W20)&lt;&gt;11,4,0)</f>
        <v>1</v>
      </c>
      <c r="X20" s="24">
        <f ca="1">(IFERROR(VLOOKUP(Kompakt_Quer!X20,FormatCode!$A$2:$I$367,9),0))+IF(MONTH(Kompakt_Quer!X20)&lt;&gt;11,4,0)</f>
        <v>2</v>
      </c>
      <c r="Y20" s="24">
        <v>0</v>
      </c>
      <c r="Z20" s="24">
        <f ca="1">(IFERROR(VLOOKUP(Kompakt_Quer!Z20,FormatCode!$A$2:$I$367,9),0))+IF(MONTH(Kompakt_Quer!Z20)&lt;&gt;12,4,0)</f>
        <v>4</v>
      </c>
      <c r="AA20" s="24">
        <f ca="1">(IFERROR(VLOOKUP(Kompakt_Quer!AA20,FormatCode!$A$2:$I$367,9),0))+IF(MONTH(Kompakt_Quer!AA20)&lt;&gt;12,4,0)</f>
        <v>4</v>
      </c>
      <c r="AB20" s="24">
        <f ca="1">(IFERROR(VLOOKUP(Kompakt_Quer!AB20,FormatCode!$A$2:$I$367,9),0))+IF(MONTH(Kompakt_Quer!AB20)&lt;&gt;12,4,0)</f>
        <v>4</v>
      </c>
      <c r="AC20" s="24">
        <f ca="1">(IFERROR(VLOOKUP(Kompakt_Quer!AC20,FormatCode!$A$2:$I$367,9),0))+IF(MONTH(Kompakt_Quer!AC20)&lt;&gt;12,4,0)</f>
        <v>0</v>
      </c>
      <c r="AD20" s="24">
        <f ca="1">(IFERROR(VLOOKUP(Kompakt_Quer!AD20,FormatCode!$A$2:$I$367,9),0))+IF(MONTH(Kompakt_Quer!AD20)&lt;&gt;12,4,0)</f>
        <v>0</v>
      </c>
      <c r="AE20" s="24">
        <f ca="1">(IFERROR(VLOOKUP(Kompakt_Quer!AE20,FormatCode!$A$2:$I$367,9),0))+IF(MONTH(Kompakt_Quer!AE20)&lt;&gt;12,4,0)</f>
        <v>1</v>
      </c>
      <c r="AF20" s="24">
        <f ca="1">(IFERROR(VLOOKUP(Kompakt_Quer!AF20,FormatCode!$A$2:$I$367,9),0))+IF(MONTH(Kompakt_Quer!AF20)&lt;&gt;12,4,0)</f>
        <v>2</v>
      </c>
    </row>
    <row r="21" spans="1:32" x14ac:dyDescent="0.2">
      <c r="A21" s="24">
        <v>0</v>
      </c>
      <c r="B21" s="24">
        <f ca="1">(IFERROR(VLOOKUP(Kompakt_Quer!B21,FormatCode!$A$2:$I$367,9),0))+IF(MONTH(Kompakt_Quer!B21)&lt;&gt;9,4,0)</f>
        <v>1</v>
      </c>
      <c r="C21" s="24">
        <f ca="1">(IFERROR(VLOOKUP(Kompakt_Quer!C21,FormatCode!$A$2:$I$367,9),0))+IF(MONTH(Kompakt_Quer!C21)&lt;&gt;9,4,0)</f>
        <v>1</v>
      </c>
      <c r="D21" s="24">
        <f ca="1">(IFERROR(VLOOKUP(Kompakt_Quer!D21,FormatCode!$A$2:$I$367,9),0))+IF(MONTH(Kompakt_Quer!D21)&lt;&gt;9,4,0)</f>
        <v>1</v>
      </c>
      <c r="E21" s="24">
        <f ca="1">(IFERROR(VLOOKUP(Kompakt_Quer!E21,FormatCode!$A$2:$I$367,9),0))+IF(MONTH(Kompakt_Quer!E21)&lt;&gt;9,4,0)</f>
        <v>1</v>
      </c>
      <c r="F21" s="24">
        <f ca="1">(IFERROR(VLOOKUP(Kompakt_Quer!F21,FormatCode!$A$2:$I$367,9),0))+IF(MONTH(Kompakt_Quer!F21)&lt;&gt;9,4,0)</f>
        <v>1</v>
      </c>
      <c r="G21" s="24">
        <f ca="1">(IFERROR(VLOOKUP(Kompakt_Quer!G21,FormatCode!$A$2:$I$367,9),0))+IF(MONTH(Kompakt_Quer!G21)&lt;&gt;9,4,0)</f>
        <v>1</v>
      </c>
      <c r="H21" s="24">
        <f ca="1">(IFERROR(VLOOKUP(Kompakt_Quer!H21,FormatCode!$A$2:$I$367,9),0))+IF(MONTH(Kompakt_Quer!H21)&lt;&gt;9,4,0)</f>
        <v>2</v>
      </c>
      <c r="I21" s="24">
        <v>0</v>
      </c>
      <c r="J21" s="24">
        <f ca="1">(IFERROR(VLOOKUP(Kompakt_Quer!J21,FormatCode!$A$2:$I$367,9),0))+IF(MONTH(Kompakt_Quer!J21)&lt;&gt;10,4,0)</f>
        <v>2</v>
      </c>
      <c r="K21" s="24">
        <f ca="1">(IFERROR(VLOOKUP(Kompakt_Quer!K21,FormatCode!$A$2:$I$367,9),0))+IF(MONTH(Kompakt_Quer!K21)&lt;&gt;10,4,0)</f>
        <v>0</v>
      </c>
      <c r="L21" s="24">
        <f ca="1">(IFERROR(VLOOKUP(Kompakt_Quer!L21,FormatCode!$A$2:$I$367,9),0))+IF(MONTH(Kompakt_Quer!L21)&lt;&gt;10,4,0)</f>
        <v>0</v>
      </c>
      <c r="M21" s="24">
        <f ca="1">(IFERROR(VLOOKUP(Kompakt_Quer!M21,FormatCode!$A$2:$I$367,9),0))+IF(MONTH(Kompakt_Quer!M21)&lt;&gt;10,4,0)</f>
        <v>0</v>
      </c>
      <c r="N21" s="24">
        <f ca="1">(IFERROR(VLOOKUP(Kompakt_Quer!N21,FormatCode!$A$2:$I$367,9),0))+IF(MONTH(Kompakt_Quer!N21)&lt;&gt;10,4,0)</f>
        <v>0</v>
      </c>
      <c r="O21" s="24">
        <f ca="1">(IFERROR(VLOOKUP(Kompakt_Quer!O21,FormatCode!$A$2:$I$367,9),0))+IF(MONTH(Kompakt_Quer!O21)&lt;&gt;10,4,0)</f>
        <v>1</v>
      </c>
      <c r="P21" s="24">
        <f ca="1">(IFERROR(VLOOKUP(Kompakt_Quer!P21,FormatCode!$A$2:$I$367,9),0))+IF(MONTH(Kompakt_Quer!P21)&lt;&gt;10,4,0)</f>
        <v>2</v>
      </c>
      <c r="Q21" s="24">
        <v>0</v>
      </c>
      <c r="R21" s="24">
        <f ca="1">(IFERROR(VLOOKUP(Kompakt_Quer!R21,FormatCode!$A$2:$I$367,9),0))+IF(MONTH(Kompakt_Quer!R21)&lt;&gt;11,4,0)</f>
        <v>0</v>
      </c>
      <c r="S21" s="24">
        <f ca="1">(IFERROR(VLOOKUP(Kompakt_Quer!S21,FormatCode!$A$2:$I$367,9),0))+IF(MONTH(Kompakt_Quer!S21)&lt;&gt;11,4,0)</f>
        <v>0</v>
      </c>
      <c r="T21" s="24">
        <f ca="1">(IFERROR(VLOOKUP(Kompakt_Quer!T21,FormatCode!$A$2:$I$367,9),0))+IF(MONTH(Kompakt_Quer!T21)&lt;&gt;11,4,0)</f>
        <v>0</v>
      </c>
      <c r="U21" s="24">
        <f ca="1">(IFERROR(VLOOKUP(Kompakt_Quer!U21,FormatCode!$A$2:$I$367,9),0))+IF(MONTH(Kompakt_Quer!U21)&lt;&gt;11,4,0)</f>
        <v>0</v>
      </c>
      <c r="V21" s="24">
        <f ca="1">(IFERROR(VLOOKUP(Kompakt_Quer!V21,FormatCode!$A$2:$I$367,9),0))+IF(MONTH(Kompakt_Quer!V21)&lt;&gt;11,4,0)</f>
        <v>0</v>
      </c>
      <c r="W21" s="24">
        <f ca="1">(IFERROR(VLOOKUP(Kompakt_Quer!W21,FormatCode!$A$2:$I$367,9),0))+IF(MONTH(Kompakt_Quer!W21)&lt;&gt;11,4,0)</f>
        <v>1</v>
      </c>
      <c r="X21" s="24">
        <f ca="1">(IFERROR(VLOOKUP(Kompakt_Quer!X21,FormatCode!$A$2:$I$367,9),0))+IF(MONTH(Kompakt_Quer!X21)&lt;&gt;11,4,0)</f>
        <v>2</v>
      </c>
      <c r="Y21" s="24">
        <v>0</v>
      </c>
      <c r="Z21" s="24">
        <f ca="1">(IFERROR(VLOOKUP(Kompakt_Quer!Z21,FormatCode!$A$2:$I$367,9),0))+IF(MONTH(Kompakt_Quer!Z21)&lt;&gt;12,4,0)</f>
        <v>0</v>
      </c>
      <c r="AA21" s="24">
        <f ca="1">(IFERROR(VLOOKUP(Kompakt_Quer!AA21,FormatCode!$A$2:$I$367,9),0))+IF(MONTH(Kompakt_Quer!AA21)&lt;&gt;12,4,0)</f>
        <v>0</v>
      </c>
      <c r="AB21" s="24">
        <f ca="1">(IFERROR(VLOOKUP(Kompakt_Quer!AB21,FormatCode!$A$2:$I$367,9),0))+IF(MONTH(Kompakt_Quer!AB21)&lt;&gt;12,4,0)</f>
        <v>0</v>
      </c>
      <c r="AC21" s="24">
        <f ca="1">(IFERROR(VLOOKUP(Kompakt_Quer!AC21,FormatCode!$A$2:$I$367,9),0))+IF(MONTH(Kompakt_Quer!AC21)&lt;&gt;12,4,0)</f>
        <v>0</v>
      </c>
      <c r="AD21" s="24">
        <f ca="1">(IFERROR(VLOOKUP(Kompakt_Quer!AD21,FormatCode!$A$2:$I$367,9),0))+IF(MONTH(Kompakt_Quer!AD21)&lt;&gt;12,4,0)</f>
        <v>0</v>
      </c>
      <c r="AE21" s="24">
        <f ca="1">(IFERROR(VLOOKUP(Kompakt_Quer!AE21,FormatCode!$A$2:$I$367,9),0))+IF(MONTH(Kompakt_Quer!AE21)&lt;&gt;12,4,0)</f>
        <v>1</v>
      </c>
      <c r="AF21" s="24">
        <f ca="1">(IFERROR(VLOOKUP(Kompakt_Quer!AF21,FormatCode!$A$2:$I$367,9),0))+IF(MONTH(Kompakt_Quer!AF21)&lt;&gt;12,4,0)</f>
        <v>2</v>
      </c>
    </row>
    <row r="22" spans="1:32" x14ac:dyDescent="0.2">
      <c r="A22" s="24">
        <v>0</v>
      </c>
      <c r="B22" s="24">
        <f ca="1">(IFERROR(VLOOKUP(Kompakt_Quer!B22,FormatCode!$A$2:$I$367,9),0))+IF(MONTH(Kompakt_Quer!B22)&lt;&gt;9,4,0)</f>
        <v>0</v>
      </c>
      <c r="C22" s="24">
        <f ca="1">(IFERROR(VLOOKUP(Kompakt_Quer!C22,FormatCode!$A$2:$I$367,9),0))+IF(MONTH(Kompakt_Quer!C22)&lt;&gt;9,4,0)</f>
        <v>0</v>
      </c>
      <c r="D22" s="24">
        <f ca="1">(IFERROR(VLOOKUP(Kompakt_Quer!D22,FormatCode!$A$2:$I$367,9),0))+IF(MONTH(Kompakt_Quer!D22)&lt;&gt;9,4,0)</f>
        <v>0</v>
      </c>
      <c r="E22" s="24">
        <f ca="1">(IFERROR(VLOOKUP(Kompakt_Quer!E22,FormatCode!$A$2:$I$367,9),0))+IF(MONTH(Kompakt_Quer!E22)&lt;&gt;9,4,0)</f>
        <v>0</v>
      </c>
      <c r="F22" s="24">
        <f ca="1">(IFERROR(VLOOKUP(Kompakt_Quer!F22,FormatCode!$A$2:$I$367,9),0))+IF(MONTH(Kompakt_Quer!F22)&lt;&gt;9,4,0)</f>
        <v>0</v>
      </c>
      <c r="G22" s="24">
        <f ca="1">(IFERROR(VLOOKUP(Kompakt_Quer!G22,FormatCode!$A$2:$I$367,9),0))+IF(MONTH(Kompakt_Quer!G22)&lt;&gt;9,4,0)</f>
        <v>1</v>
      </c>
      <c r="H22" s="24">
        <f ca="1">(IFERROR(VLOOKUP(Kompakt_Quer!H22,FormatCode!$A$2:$I$367,9),0))+IF(MONTH(Kompakt_Quer!H22)&lt;&gt;9,4,0)</f>
        <v>2</v>
      </c>
      <c r="I22" s="24">
        <v>0</v>
      </c>
      <c r="J22" s="24">
        <f ca="1">(IFERROR(VLOOKUP(Kompakt_Quer!J22,FormatCode!$A$2:$I$367,9),0))+IF(MONTH(Kompakt_Quer!J22)&lt;&gt;10,4,0)</f>
        <v>0</v>
      </c>
      <c r="K22" s="24">
        <f ca="1">(IFERROR(VLOOKUP(Kompakt_Quer!K22,FormatCode!$A$2:$I$367,9),0))+IF(MONTH(Kompakt_Quer!K22)&lt;&gt;10,4,0)</f>
        <v>0</v>
      </c>
      <c r="L22" s="24">
        <f ca="1">(IFERROR(VLOOKUP(Kompakt_Quer!L22,FormatCode!$A$2:$I$367,9),0))+IF(MONTH(Kompakt_Quer!L22)&lt;&gt;10,4,0)</f>
        <v>0</v>
      </c>
      <c r="M22" s="24">
        <f ca="1">(IFERROR(VLOOKUP(Kompakt_Quer!M22,FormatCode!$A$2:$I$367,9),0))+IF(MONTH(Kompakt_Quer!M22)&lt;&gt;10,4,0)</f>
        <v>0</v>
      </c>
      <c r="N22" s="24">
        <f ca="1">(IFERROR(VLOOKUP(Kompakt_Quer!N22,FormatCode!$A$2:$I$367,9),0))+IF(MONTH(Kompakt_Quer!N22)&lt;&gt;10,4,0)</f>
        <v>0</v>
      </c>
      <c r="O22" s="24">
        <f ca="1">(IFERROR(VLOOKUP(Kompakt_Quer!O22,FormatCode!$A$2:$I$367,9),0))+IF(MONTH(Kompakt_Quer!O22)&lt;&gt;10,4,0)</f>
        <v>1</v>
      </c>
      <c r="P22" s="24">
        <f ca="1">(IFERROR(VLOOKUP(Kompakt_Quer!P22,FormatCode!$A$2:$I$367,9),0))+IF(MONTH(Kompakt_Quer!P22)&lt;&gt;10,4,0)</f>
        <v>2</v>
      </c>
      <c r="Q22" s="24">
        <v>0</v>
      </c>
      <c r="R22" s="24">
        <f ca="1">(IFERROR(VLOOKUP(Kompakt_Quer!R22,FormatCode!$A$2:$I$367,9),0))+IF(MONTH(Kompakt_Quer!R22)&lt;&gt;11,4,0)</f>
        <v>0</v>
      </c>
      <c r="S22" s="24">
        <f ca="1">(IFERROR(VLOOKUP(Kompakt_Quer!S22,FormatCode!$A$2:$I$367,9),0))+IF(MONTH(Kompakt_Quer!S22)&lt;&gt;11,4,0)</f>
        <v>0</v>
      </c>
      <c r="T22" s="24">
        <f ca="1">(IFERROR(VLOOKUP(Kompakt_Quer!T22,FormatCode!$A$2:$I$367,9),0))+IF(MONTH(Kompakt_Quer!T22)&lt;&gt;11,4,0)</f>
        <v>0</v>
      </c>
      <c r="U22" s="24">
        <f ca="1">(IFERROR(VLOOKUP(Kompakt_Quer!U22,FormatCode!$A$2:$I$367,9),0))+IF(MONTH(Kompakt_Quer!U22)&lt;&gt;11,4,0)</f>
        <v>0</v>
      </c>
      <c r="V22" s="24">
        <f ca="1">(IFERROR(VLOOKUP(Kompakt_Quer!V22,FormatCode!$A$2:$I$367,9),0))+IF(MONTH(Kompakt_Quer!V22)&lt;&gt;11,4,0)</f>
        <v>0</v>
      </c>
      <c r="W22" s="24">
        <f ca="1">(IFERROR(VLOOKUP(Kompakt_Quer!W22,FormatCode!$A$2:$I$367,9),0))+IF(MONTH(Kompakt_Quer!W22)&lt;&gt;11,4,0)</f>
        <v>1</v>
      </c>
      <c r="X22" s="24">
        <f ca="1">(IFERROR(VLOOKUP(Kompakt_Quer!X22,FormatCode!$A$2:$I$367,9),0))+IF(MONTH(Kompakt_Quer!X22)&lt;&gt;11,4,0)</f>
        <v>2</v>
      </c>
      <c r="Y22" s="24">
        <v>0</v>
      </c>
      <c r="Z22" s="24">
        <f ca="1">(IFERROR(VLOOKUP(Kompakt_Quer!Z22,FormatCode!$A$2:$I$367,9),0))+IF(MONTH(Kompakt_Quer!Z22)&lt;&gt;12,4,0)</f>
        <v>0</v>
      </c>
      <c r="AA22" s="24">
        <f ca="1">(IFERROR(VLOOKUP(Kompakt_Quer!AA22,FormatCode!$A$2:$I$367,9),0))+IF(MONTH(Kompakt_Quer!AA22)&lt;&gt;12,4,0)</f>
        <v>0</v>
      </c>
      <c r="AB22" s="24">
        <f ca="1">(IFERROR(VLOOKUP(Kompakt_Quer!AB22,FormatCode!$A$2:$I$367,9),0))+IF(MONTH(Kompakt_Quer!AB22)&lt;&gt;12,4,0)</f>
        <v>0</v>
      </c>
      <c r="AC22" s="24">
        <f ca="1">(IFERROR(VLOOKUP(Kompakt_Quer!AC22,FormatCode!$A$2:$I$367,9),0))+IF(MONTH(Kompakt_Quer!AC22)&lt;&gt;12,4,0)</f>
        <v>0</v>
      </c>
      <c r="AD22" s="24">
        <f ca="1">(IFERROR(VLOOKUP(Kompakt_Quer!AD22,FormatCode!$A$2:$I$367,9),0))+IF(MONTH(Kompakt_Quer!AD22)&lt;&gt;12,4,0)</f>
        <v>0</v>
      </c>
      <c r="AE22" s="24">
        <f ca="1">(IFERROR(VLOOKUP(Kompakt_Quer!AE22,FormatCode!$A$2:$I$367,9),0))+IF(MONTH(Kompakt_Quer!AE22)&lt;&gt;12,4,0)</f>
        <v>1</v>
      </c>
      <c r="AF22" s="24">
        <f ca="1">(IFERROR(VLOOKUP(Kompakt_Quer!AF22,FormatCode!$A$2:$I$367,9),0))+IF(MONTH(Kompakt_Quer!AF22)&lt;&gt;12,4,0)</f>
        <v>2</v>
      </c>
    </row>
    <row r="23" spans="1:32" x14ac:dyDescent="0.2">
      <c r="A23" s="24">
        <v>0</v>
      </c>
      <c r="B23" s="24">
        <f ca="1">(IFERROR(VLOOKUP(Kompakt_Quer!B23,FormatCode!$A$2:$I$367,9),0))+IF(MONTH(Kompakt_Quer!B23)&lt;&gt;9,4,0)</f>
        <v>0</v>
      </c>
      <c r="C23" s="24">
        <f ca="1">(IFERROR(VLOOKUP(Kompakt_Quer!C23,FormatCode!$A$2:$I$367,9),0))+IF(MONTH(Kompakt_Quer!C23)&lt;&gt;9,4,0)</f>
        <v>0</v>
      </c>
      <c r="D23" s="24">
        <f ca="1">(IFERROR(VLOOKUP(Kompakt_Quer!D23,FormatCode!$A$2:$I$367,9),0))+IF(MONTH(Kompakt_Quer!D23)&lt;&gt;9,4,0)</f>
        <v>0</v>
      </c>
      <c r="E23" s="24">
        <f ca="1">(IFERROR(VLOOKUP(Kompakt_Quer!E23,FormatCode!$A$2:$I$367,9),0))+IF(MONTH(Kompakt_Quer!E23)&lt;&gt;9,4,0)</f>
        <v>0</v>
      </c>
      <c r="F23" s="24">
        <f ca="1">(IFERROR(VLOOKUP(Kompakt_Quer!F23,FormatCode!$A$2:$I$367,9),0))+IF(MONTH(Kompakt_Quer!F23)&lt;&gt;9,4,0)</f>
        <v>0</v>
      </c>
      <c r="G23" s="24">
        <f ca="1">(IFERROR(VLOOKUP(Kompakt_Quer!G23,FormatCode!$A$2:$I$367,9),0))+IF(MONTH(Kompakt_Quer!G23)&lt;&gt;9,4,0)</f>
        <v>1</v>
      </c>
      <c r="H23" s="24">
        <f ca="1">(IFERROR(VLOOKUP(Kompakt_Quer!H23,FormatCode!$A$2:$I$367,9),0))+IF(MONTH(Kompakt_Quer!H23)&lt;&gt;9,4,0)</f>
        <v>2</v>
      </c>
      <c r="I23" s="24">
        <v>0</v>
      </c>
      <c r="J23" s="24">
        <f ca="1">(IFERROR(VLOOKUP(Kompakt_Quer!J23,FormatCode!$A$2:$I$367,9),0))+IF(MONTH(Kompakt_Quer!J23)&lt;&gt;10,4,0)</f>
        <v>0</v>
      </c>
      <c r="K23" s="24">
        <f ca="1">(IFERROR(VLOOKUP(Kompakt_Quer!K23,FormatCode!$A$2:$I$367,9),0))+IF(MONTH(Kompakt_Quer!K23)&lt;&gt;10,4,0)</f>
        <v>0</v>
      </c>
      <c r="L23" s="24">
        <f ca="1">(IFERROR(VLOOKUP(Kompakt_Quer!L23,FormatCode!$A$2:$I$367,9),0))+IF(MONTH(Kompakt_Quer!L23)&lt;&gt;10,4,0)</f>
        <v>0</v>
      </c>
      <c r="M23" s="24">
        <f ca="1">(IFERROR(VLOOKUP(Kompakt_Quer!M23,FormatCode!$A$2:$I$367,9),0))+IF(MONTH(Kompakt_Quer!M23)&lt;&gt;10,4,0)</f>
        <v>0</v>
      </c>
      <c r="N23" s="24">
        <f ca="1">(IFERROR(VLOOKUP(Kompakt_Quer!N23,FormatCode!$A$2:$I$367,9),0))+IF(MONTH(Kompakt_Quer!N23)&lt;&gt;10,4,0)</f>
        <v>0</v>
      </c>
      <c r="O23" s="24">
        <f ca="1">(IFERROR(VLOOKUP(Kompakt_Quer!O23,FormatCode!$A$2:$I$367,9),0))+IF(MONTH(Kompakt_Quer!O23)&lt;&gt;10,4,0)</f>
        <v>1</v>
      </c>
      <c r="P23" s="24">
        <f ca="1">(IFERROR(VLOOKUP(Kompakt_Quer!P23,FormatCode!$A$2:$I$367,9),0))+IF(MONTH(Kompakt_Quer!P23)&lt;&gt;10,4,0)</f>
        <v>2</v>
      </c>
      <c r="Q23" s="24">
        <v>0</v>
      </c>
      <c r="R23" s="24">
        <f ca="1">(IFERROR(VLOOKUP(Kompakt_Quer!R23,FormatCode!$A$2:$I$367,9),0))+IF(MONTH(Kompakt_Quer!R23)&lt;&gt;11,4,0)</f>
        <v>0</v>
      </c>
      <c r="S23" s="24">
        <f ca="1">(IFERROR(VLOOKUP(Kompakt_Quer!S23,FormatCode!$A$2:$I$367,9),0))+IF(MONTH(Kompakt_Quer!S23)&lt;&gt;11,4,0)</f>
        <v>0</v>
      </c>
      <c r="T23" s="24">
        <f ca="1">(IFERROR(VLOOKUP(Kompakt_Quer!T23,FormatCode!$A$2:$I$367,9),0))+IF(MONTH(Kompakt_Quer!T23)&lt;&gt;11,4,0)</f>
        <v>0</v>
      </c>
      <c r="U23" s="24">
        <f ca="1">(IFERROR(VLOOKUP(Kompakt_Quer!U23,FormatCode!$A$2:$I$367,9),0))+IF(MONTH(Kompakt_Quer!U23)&lt;&gt;11,4,0)</f>
        <v>0</v>
      </c>
      <c r="V23" s="24">
        <f ca="1">(IFERROR(VLOOKUP(Kompakt_Quer!V23,FormatCode!$A$2:$I$367,9),0))+IF(MONTH(Kompakt_Quer!V23)&lt;&gt;11,4,0)</f>
        <v>0</v>
      </c>
      <c r="W23" s="24">
        <f ca="1">(IFERROR(VLOOKUP(Kompakt_Quer!W23,FormatCode!$A$2:$I$367,9),0))+IF(MONTH(Kompakt_Quer!W23)&lt;&gt;11,4,0)</f>
        <v>1</v>
      </c>
      <c r="X23" s="24">
        <f ca="1">(IFERROR(VLOOKUP(Kompakt_Quer!X23,FormatCode!$A$2:$I$367,9),0))+IF(MONTH(Kompakt_Quer!X23)&lt;&gt;11,4,0)</f>
        <v>2</v>
      </c>
      <c r="Y23" s="24">
        <v>0</v>
      </c>
      <c r="Z23" s="24">
        <f ca="1">(IFERROR(VLOOKUP(Kompakt_Quer!Z23,FormatCode!$A$2:$I$367,9),0))+IF(MONTH(Kompakt_Quer!Z23)&lt;&gt;12,4,0)</f>
        <v>0</v>
      </c>
      <c r="AA23" s="24">
        <f ca="1">(IFERROR(VLOOKUP(Kompakt_Quer!AA23,FormatCode!$A$2:$I$367,9),0))+IF(MONTH(Kompakt_Quer!AA23)&lt;&gt;12,4,0)</f>
        <v>0</v>
      </c>
      <c r="AB23" s="24">
        <f ca="1">(IFERROR(VLOOKUP(Kompakt_Quer!AB23,FormatCode!$A$2:$I$367,9),0))+IF(MONTH(Kompakt_Quer!AB23)&lt;&gt;12,4,0)</f>
        <v>0</v>
      </c>
      <c r="AC23" s="24">
        <f ca="1">(IFERROR(VLOOKUP(Kompakt_Quer!AC23,FormatCode!$A$2:$I$367,9),0))+IF(MONTH(Kompakt_Quer!AC23)&lt;&gt;12,4,0)</f>
        <v>0</v>
      </c>
      <c r="AD23" s="24">
        <f ca="1">(IFERROR(VLOOKUP(Kompakt_Quer!AD23,FormatCode!$A$2:$I$367,9),0))+IF(MONTH(Kompakt_Quer!AD23)&lt;&gt;12,4,0)</f>
        <v>0</v>
      </c>
      <c r="AE23" s="24">
        <f ca="1">(IFERROR(VLOOKUP(Kompakt_Quer!AE23,FormatCode!$A$2:$I$367,9),0))+IF(MONTH(Kompakt_Quer!AE23)&lt;&gt;12,4,0)</f>
        <v>1</v>
      </c>
      <c r="AF23" s="24">
        <f ca="1">(IFERROR(VLOOKUP(Kompakt_Quer!AF23,FormatCode!$A$2:$I$367,9),0))+IF(MONTH(Kompakt_Quer!AF23)&lt;&gt;12,4,0)</f>
        <v>2</v>
      </c>
    </row>
    <row r="24" spans="1:32" x14ac:dyDescent="0.2">
      <c r="A24" s="24">
        <v>0</v>
      </c>
      <c r="B24" s="24">
        <f ca="1">(IFERROR(VLOOKUP(Kompakt_Quer!B24,FormatCode!$A$2:$I$367,9),0))+IF(MONTH(Kompakt_Quer!B24)&lt;&gt;9,4,0)</f>
        <v>0</v>
      </c>
      <c r="C24" s="24">
        <f ca="1">(IFERROR(VLOOKUP(Kompakt_Quer!C24,FormatCode!$A$2:$I$367,9),0))+IF(MONTH(Kompakt_Quer!C24)&lt;&gt;9,4,0)</f>
        <v>0</v>
      </c>
      <c r="D24" s="24">
        <f ca="1">(IFERROR(VLOOKUP(Kompakt_Quer!D24,FormatCode!$A$2:$I$367,9),0))+IF(MONTH(Kompakt_Quer!D24)&lt;&gt;9,4,0)</f>
        <v>0</v>
      </c>
      <c r="E24" s="24">
        <f ca="1">(IFERROR(VLOOKUP(Kompakt_Quer!E24,FormatCode!$A$2:$I$367,9),0))+IF(MONTH(Kompakt_Quer!E24)&lt;&gt;9,4,0)</f>
        <v>0</v>
      </c>
      <c r="F24" s="24">
        <f ca="1">(IFERROR(VLOOKUP(Kompakt_Quer!F24,FormatCode!$A$2:$I$367,9),0))+IF(MONTH(Kompakt_Quer!F24)&lt;&gt;9,4,0)</f>
        <v>0</v>
      </c>
      <c r="G24" s="24">
        <f ca="1">(IFERROR(VLOOKUP(Kompakt_Quer!G24,FormatCode!$A$2:$I$367,9),0))+IF(MONTH(Kompakt_Quer!G24)&lt;&gt;9,4,0)</f>
        <v>5</v>
      </c>
      <c r="H24" s="24">
        <f ca="1">(IFERROR(VLOOKUP(Kompakt_Quer!H24,FormatCode!$A$2:$I$367,9),0))+IF(MONTH(Kompakt_Quer!H24)&lt;&gt;9,4,0)</f>
        <v>6</v>
      </c>
      <c r="I24" s="24">
        <v>0</v>
      </c>
      <c r="J24" s="24">
        <f ca="1">(IFERROR(VLOOKUP(Kompakt_Quer!J24,FormatCode!$A$2:$I$367,9),0))+IF(MONTH(Kompakt_Quer!J24)&lt;&gt;10,4,0)</f>
        <v>0</v>
      </c>
      <c r="K24" s="24">
        <f ca="1">(IFERROR(VLOOKUP(Kompakt_Quer!K24,FormatCode!$A$2:$I$367,9),0))+IF(MONTH(Kompakt_Quer!K24)&lt;&gt;10,4,0)</f>
        <v>0</v>
      </c>
      <c r="L24" s="24">
        <f ca="1">(IFERROR(VLOOKUP(Kompakt_Quer!L24,FormatCode!$A$2:$I$367,9),0))+IF(MONTH(Kompakt_Quer!L24)&lt;&gt;10,4,0)</f>
        <v>0</v>
      </c>
      <c r="M24" s="24">
        <f ca="1">(IFERROR(VLOOKUP(Kompakt_Quer!M24,FormatCode!$A$2:$I$367,9),0))+IF(MONTH(Kompakt_Quer!M24)&lt;&gt;10,4,0)</f>
        <v>0</v>
      </c>
      <c r="N24" s="24">
        <f ca="1">(IFERROR(VLOOKUP(Kompakt_Quer!N24,FormatCode!$A$2:$I$367,9),0))+IF(MONTH(Kompakt_Quer!N24)&lt;&gt;10,4,0)</f>
        <v>0</v>
      </c>
      <c r="O24" s="24">
        <f ca="1">(IFERROR(VLOOKUP(Kompakt_Quer!O24,FormatCode!$A$2:$I$367,9),0))+IF(MONTH(Kompakt_Quer!O24)&lt;&gt;10,4,0)</f>
        <v>1</v>
      </c>
      <c r="P24" s="24">
        <f ca="1">(IFERROR(VLOOKUP(Kompakt_Quer!P24,FormatCode!$A$2:$I$367,9),0))+IF(MONTH(Kompakt_Quer!P24)&lt;&gt;10,4,0)</f>
        <v>2</v>
      </c>
      <c r="Q24" s="24">
        <v>0</v>
      </c>
      <c r="R24" s="24">
        <f ca="1">(IFERROR(VLOOKUP(Kompakt_Quer!R24,FormatCode!$A$2:$I$367,9),0))+IF(MONTH(Kompakt_Quer!R24)&lt;&gt;11,4,0)</f>
        <v>0</v>
      </c>
      <c r="S24" s="24">
        <f ca="1">(IFERROR(VLOOKUP(Kompakt_Quer!S24,FormatCode!$A$2:$I$367,9),0))+IF(MONTH(Kompakt_Quer!S24)&lt;&gt;11,4,0)</f>
        <v>0</v>
      </c>
      <c r="T24" s="24">
        <f ca="1">(IFERROR(VLOOKUP(Kompakt_Quer!T24,FormatCode!$A$2:$I$367,9),0))+IF(MONTH(Kompakt_Quer!T24)&lt;&gt;11,4,0)</f>
        <v>0</v>
      </c>
      <c r="U24" s="24">
        <f ca="1">(IFERROR(VLOOKUP(Kompakt_Quer!U24,FormatCode!$A$2:$I$367,9),0))+IF(MONTH(Kompakt_Quer!U24)&lt;&gt;11,4,0)</f>
        <v>4</v>
      </c>
      <c r="V24" s="24">
        <f ca="1">(IFERROR(VLOOKUP(Kompakt_Quer!V24,FormatCode!$A$2:$I$367,9),0))+IF(MONTH(Kompakt_Quer!V24)&lt;&gt;11,4,0)</f>
        <v>4</v>
      </c>
      <c r="W24" s="24">
        <f ca="1">(IFERROR(VLOOKUP(Kompakt_Quer!W24,FormatCode!$A$2:$I$367,9),0))+IF(MONTH(Kompakt_Quer!W24)&lt;&gt;11,4,0)</f>
        <v>5</v>
      </c>
      <c r="X24" s="24">
        <f ca="1">(IFERROR(VLOOKUP(Kompakt_Quer!X24,FormatCode!$A$2:$I$367,9),0))+IF(MONTH(Kompakt_Quer!X24)&lt;&gt;11,4,0)</f>
        <v>6</v>
      </c>
      <c r="Y24" s="24">
        <v>0</v>
      </c>
      <c r="Z24" s="24">
        <f ca="1">(IFERROR(VLOOKUP(Kompakt_Quer!Z24,FormatCode!$A$2:$I$367,9),0))+IF(MONTH(Kompakt_Quer!Z24)&lt;&gt;12,4,0)</f>
        <v>2</v>
      </c>
      <c r="AA24" s="24">
        <f ca="1">(IFERROR(VLOOKUP(Kompakt_Quer!AA24,FormatCode!$A$2:$I$367,9),0))+IF(MONTH(Kompakt_Quer!AA24)&lt;&gt;12,4,0)</f>
        <v>1</v>
      </c>
      <c r="AB24" s="24">
        <f ca="1">(IFERROR(VLOOKUP(Kompakt_Quer!AB24,FormatCode!$A$2:$I$367,9),0))+IF(MONTH(Kompakt_Quer!AB24)&lt;&gt;12,4,0)</f>
        <v>1</v>
      </c>
      <c r="AC24" s="24">
        <f ca="1">(IFERROR(VLOOKUP(Kompakt_Quer!AC24,FormatCode!$A$2:$I$367,9),0))+IF(MONTH(Kompakt_Quer!AC24)&lt;&gt;12,4,0)</f>
        <v>1</v>
      </c>
      <c r="AD24" s="24">
        <f ca="1">(IFERROR(VLOOKUP(Kompakt_Quer!AD24,FormatCode!$A$2:$I$367,9),0))+IF(MONTH(Kompakt_Quer!AD24)&lt;&gt;12,4,0)</f>
        <v>1</v>
      </c>
      <c r="AE24" s="24">
        <f ca="1">(IFERROR(VLOOKUP(Kompakt_Quer!AE24,FormatCode!$A$2:$I$367,9),0))+IF(MONTH(Kompakt_Quer!AE24)&lt;&gt;12,4,0)</f>
        <v>1</v>
      </c>
      <c r="AF24" s="24">
        <f ca="1">(IFERROR(VLOOKUP(Kompakt_Quer!AF24,FormatCode!$A$2:$I$367,9),0))+IF(MONTH(Kompakt_Quer!AF24)&lt;&gt;12,4,0)</f>
        <v>6</v>
      </c>
    </row>
    <row r="25" spans="1:32" x14ac:dyDescent="0.2">
      <c r="A25" s="24">
        <v>0</v>
      </c>
      <c r="B25" s="24">
        <f ca="1">(IFERROR(VLOOKUP(Kompakt_Quer!B25,FormatCode!$A$2:$I$367,9),0))+IF(MONTH(Kompakt_Quer!B25)&lt;&gt;9,4,0)</f>
        <v>6</v>
      </c>
      <c r="C25" s="24">
        <f ca="1">(IFERROR(VLOOKUP(Kompakt_Quer!C25,FormatCode!$A$2:$I$367,9),0))+IF(MONTH(Kompakt_Quer!C25)&lt;&gt;9,4,0)</f>
        <v>4</v>
      </c>
      <c r="D25" s="24">
        <f ca="1">(IFERROR(VLOOKUP(Kompakt_Quer!D25,FormatCode!$A$2:$I$367,9),0))+IF(MONTH(Kompakt_Quer!D25)&lt;&gt;9,4,0)</f>
        <v>4</v>
      </c>
      <c r="E25" s="24">
        <f ca="1">(IFERROR(VLOOKUP(Kompakt_Quer!E25,FormatCode!$A$2:$I$367,9),0))+IF(MONTH(Kompakt_Quer!E25)&lt;&gt;9,4,0)</f>
        <v>4</v>
      </c>
      <c r="F25" s="24">
        <f ca="1">(IFERROR(VLOOKUP(Kompakt_Quer!F25,FormatCode!$A$2:$I$367,9),0))+IF(MONTH(Kompakt_Quer!F25)&lt;&gt;9,4,0)</f>
        <v>4</v>
      </c>
      <c r="G25" s="24">
        <f ca="1">(IFERROR(VLOOKUP(Kompakt_Quer!G25,FormatCode!$A$2:$I$367,9),0))+IF(MONTH(Kompakt_Quer!G25)&lt;&gt;9,4,0)</f>
        <v>5</v>
      </c>
      <c r="H25" s="24">
        <f ca="1">(IFERROR(VLOOKUP(Kompakt_Quer!H25,FormatCode!$A$2:$I$367,9),0))+IF(MONTH(Kompakt_Quer!H25)&lt;&gt;9,4,0)</f>
        <v>6</v>
      </c>
      <c r="I25" s="24">
        <v>0</v>
      </c>
      <c r="J25" s="24">
        <f ca="1">(IFERROR(VLOOKUP(Kompakt_Quer!J25,FormatCode!$A$2:$I$367,9),0))+IF(MONTH(Kompakt_Quer!J25)&lt;&gt;10,4,0)</f>
        <v>1</v>
      </c>
      <c r="K25" s="24">
        <f ca="1">(IFERROR(VLOOKUP(Kompakt_Quer!K25,FormatCode!$A$2:$I$367,9),0))+IF(MONTH(Kompakt_Quer!K25)&lt;&gt;10,4,0)</f>
        <v>6</v>
      </c>
      <c r="L25" s="24">
        <f ca="1">(IFERROR(VLOOKUP(Kompakt_Quer!L25,FormatCode!$A$2:$I$367,9),0))+IF(MONTH(Kompakt_Quer!L25)&lt;&gt;10,4,0)</f>
        <v>4</v>
      </c>
      <c r="M25" s="24">
        <f ca="1">(IFERROR(VLOOKUP(Kompakt_Quer!M25,FormatCode!$A$2:$I$367,9),0))+IF(MONTH(Kompakt_Quer!M25)&lt;&gt;10,4,0)</f>
        <v>4</v>
      </c>
      <c r="N25" s="24">
        <f ca="1">(IFERROR(VLOOKUP(Kompakt_Quer!N25,FormatCode!$A$2:$I$367,9),0))+IF(MONTH(Kompakt_Quer!N25)&lt;&gt;10,4,0)</f>
        <v>4</v>
      </c>
      <c r="O25" s="24">
        <f ca="1">(IFERROR(VLOOKUP(Kompakt_Quer!O25,FormatCode!$A$2:$I$367,9),0))+IF(MONTH(Kompakt_Quer!O25)&lt;&gt;10,4,0)</f>
        <v>5</v>
      </c>
      <c r="P25" s="24">
        <f ca="1">(IFERROR(VLOOKUP(Kompakt_Quer!P25,FormatCode!$A$2:$I$367,9),0))+IF(MONTH(Kompakt_Quer!P25)&lt;&gt;10,4,0)</f>
        <v>6</v>
      </c>
      <c r="Q25" s="24">
        <v>0</v>
      </c>
      <c r="R25" s="24">
        <f ca="1">(IFERROR(VLOOKUP(Kompakt_Quer!R25,FormatCode!$A$2:$I$367,9),0))+IF(MONTH(Kompakt_Quer!R25)&lt;&gt;11,4,0)</f>
        <v>4</v>
      </c>
      <c r="S25" s="24">
        <f ca="1">(IFERROR(VLOOKUP(Kompakt_Quer!S25,FormatCode!$A$2:$I$367,9),0))+IF(MONTH(Kompakt_Quer!S25)&lt;&gt;11,4,0)</f>
        <v>4</v>
      </c>
      <c r="T25" s="24">
        <f ca="1">(IFERROR(VLOOKUP(Kompakt_Quer!T25,FormatCode!$A$2:$I$367,9),0))+IF(MONTH(Kompakt_Quer!T25)&lt;&gt;11,4,0)</f>
        <v>4</v>
      </c>
      <c r="U25" s="24">
        <f ca="1">(IFERROR(VLOOKUP(Kompakt_Quer!U25,FormatCode!$A$2:$I$367,9),0))+IF(MONTH(Kompakt_Quer!U25)&lt;&gt;11,4,0)</f>
        <v>4</v>
      </c>
      <c r="V25" s="24">
        <f ca="1">(IFERROR(VLOOKUP(Kompakt_Quer!V25,FormatCode!$A$2:$I$367,9),0))+IF(MONTH(Kompakt_Quer!V25)&lt;&gt;11,4,0)</f>
        <v>4</v>
      </c>
      <c r="W25" s="24">
        <f ca="1">(IFERROR(VLOOKUP(Kompakt_Quer!W25,FormatCode!$A$2:$I$367,9),0))+IF(MONTH(Kompakt_Quer!W25)&lt;&gt;11,4,0)</f>
        <v>5</v>
      </c>
      <c r="X25" s="24">
        <f ca="1">(IFERROR(VLOOKUP(Kompakt_Quer!X25,FormatCode!$A$2:$I$367,9),0))+IF(MONTH(Kompakt_Quer!X25)&lt;&gt;11,4,0)</f>
        <v>6</v>
      </c>
      <c r="Y25" s="24">
        <v>0</v>
      </c>
      <c r="Z25" s="24">
        <f ca="1">(IFERROR(VLOOKUP(Kompakt_Quer!Z25,FormatCode!$A$2:$I$367,9),0))+IF(MONTH(Kompakt_Quer!Z25)&lt;&gt;12,4,0)</f>
        <v>6</v>
      </c>
      <c r="AA25" s="24">
        <f ca="1">(IFERROR(VLOOKUP(Kompakt_Quer!AA25,FormatCode!$A$2:$I$367,9),0))+IF(MONTH(Kompakt_Quer!AA25)&lt;&gt;12,4,0)</f>
        <v>6</v>
      </c>
      <c r="AB25" s="24">
        <f ca="1">(IFERROR(VLOOKUP(Kompakt_Quer!AB25,FormatCode!$A$2:$I$367,9),0))+IF(MONTH(Kompakt_Quer!AB25)&lt;&gt;12,4,0)</f>
        <v>6</v>
      </c>
      <c r="AC25" s="24">
        <f ca="1">(IFERROR(VLOOKUP(Kompakt_Quer!AC25,FormatCode!$A$2:$I$367,9),0))+IF(MONTH(Kompakt_Quer!AC25)&lt;&gt;12,4,0)</f>
        <v>6</v>
      </c>
      <c r="AD25" s="24">
        <f ca="1">(IFERROR(VLOOKUP(Kompakt_Quer!AD25,FormatCode!$A$2:$I$367,9),0))+IF(MONTH(Kompakt_Quer!AD25)&lt;&gt;12,4,0)</f>
        <v>6</v>
      </c>
      <c r="AE25" s="24">
        <f ca="1">(IFERROR(VLOOKUP(Kompakt_Quer!AE25,FormatCode!$A$2:$I$367,9),0))+IF(MONTH(Kompakt_Quer!AE25)&lt;&gt;12,4,0)</f>
        <v>6</v>
      </c>
      <c r="AF25" s="24">
        <f ca="1">(IFERROR(VLOOKUP(Kompakt_Quer!AF25,FormatCode!$A$2:$I$367,9),0))+IF(MONTH(Kompakt_Quer!AF25)&lt;&gt;12,4,0)</f>
        <v>6</v>
      </c>
    </row>
  </sheetData>
  <sheetProtection password="C277" sheet="1" objects="1" scenarios="1" selectLockedCells="1" selectUnlockedCells="1"/>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B28"/>
  <sheetViews>
    <sheetView workbookViewId="0"/>
  </sheetViews>
  <sheetFormatPr baseColWidth="10" defaultRowHeight="12.75" x14ac:dyDescent="0.2"/>
  <cols>
    <col min="1" max="1" width="17.85546875" customWidth="1"/>
  </cols>
  <sheetData>
    <row r="1" spans="1:2" x14ac:dyDescent="0.2">
      <c r="A1" s="24" t="s">
        <v>0</v>
      </c>
      <c r="B1" s="24">
        <f>INT(_Jahr/100)</f>
        <v>20</v>
      </c>
    </row>
    <row r="2" spans="1:2" x14ac:dyDescent="0.2">
      <c r="A2" s="24" t="s">
        <v>2</v>
      </c>
      <c r="B2" s="24">
        <f>15+INT((3*B1+3)/4)-INT((8*B1+13)/25)</f>
        <v>24</v>
      </c>
    </row>
    <row r="3" spans="1:2" x14ac:dyDescent="0.2">
      <c r="A3" s="24" t="s">
        <v>3</v>
      </c>
      <c r="B3" s="24">
        <f>2-INT((3*B1+3)/4)</f>
        <v>-13</v>
      </c>
    </row>
    <row r="4" spans="1:2" x14ac:dyDescent="0.2">
      <c r="A4" s="24" t="s">
        <v>4</v>
      </c>
      <c r="B4" s="24">
        <f>MOD(_Jahr,19)</f>
        <v>8</v>
      </c>
    </row>
    <row r="5" spans="1:2" x14ac:dyDescent="0.2">
      <c r="A5" s="24" t="s">
        <v>5</v>
      </c>
      <c r="B5" s="24">
        <f>MOD(19*B4+B2,30)</f>
        <v>26</v>
      </c>
    </row>
    <row r="6" spans="1:2" x14ac:dyDescent="0.2">
      <c r="A6" s="24" t="s">
        <v>6</v>
      </c>
      <c r="B6" s="24">
        <f>INT(B5/29)+(INT(B5/28)-INT(B5/29))*INT(B4/11)</f>
        <v>0</v>
      </c>
    </row>
    <row r="7" spans="1:2" x14ac:dyDescent="0.2">
      <c r="A7" s="24" t="s">
        <v>7</v>
      </c>
      <c r="B7" s="24">
        <f>21+B5-B6</f>
        <v>47</v>
      </c>
    </row>
    <row r="8" spans="1:2" x14ac:dyDescent="0.2">
      <c r="A8" s="24" t="s">
        <v>8</v>
      </c>
      <c r="B8" s="24">
        <f>7-MOD(_Jahr+INT(_Jahr/4)+B3,7)</f>
        <v>6</v>
      </c>
    </row>
    <row r="9" spans="1:2" x14ac:dyDescent="0.2">
      <c r="A9" s="24" t="s">
        <v>9</v>
      </c>
      <c r="B9" s="24">
        <f>7-MOD(B7-B8,7)</f>
        <v>1</v>
      </c>
    </row>
    <row r="10" spans="1:2" x14ac:dyDescent="0.2">
      <c r="A10" s="24"/>
      <c r="B10" s="24"/>
    </row>
    <row r="11" spans="1:2" x14ac:dyDescent="0.2">
      <c r="A11" s="24" t="s">
        <v>1</v>
      </c>
      <c r="B11" s="24">
        <f>B7+B9</f>
        <v>48</v>
      </c>
    </row>
    <row r="12" spans="1:2" x14ac:dyDescent="0.2">
      <c r="A12" s="24" t="s">
        <v>20</v>
      </c>
      <c r="B12" s="19">
        <f>DATE(_Jahr,3,B11)</f>
        <v>44668</v>
      </c>
    </row>
    <row r="13" spans="1:2" x14ac:dyDescent="0.2">
      <c r="A13" s="24"/>
      <c r="B13" s="24"/>
    </row>
    <row r="14" spans="1:2" x14ac:dyDescent="0.2">
      <c r="A14" s="24" t="s">
        <v>10</v>
      </c>
      <c r="B14" s="24"/>
    </row>
    <row r="15" spans="1:2" x14ac:dyDescent="0.2">
      <c r="A15" s="24"/>
      <c r="B15" s="24"/>
    </row>
    <row r="16" spans="1:2" x14ac:dyDescent="0.2">
      <c r="A16" s="24" t="s">
        <v>11</v>
      </c>
      <c r="B16" s="24"/>
    </row>
    <row r="17" spans="1:2" x14ac:dyDescent="0.2">
      <c r="A17" s="24"/>
      <c r="B17" s="24"/>
    </row>
    <row r="18" spans="1:2" x14ac:dyDescent="0.2">
      <c r="A18" s="24" t="s">
        <v>12</v>
      </c>
      <c r="B18" s="24"/>
    </row>
    <row r="19" spans="1:2" x14ac:dyDescent="0.2">
      <c r="A19" s="24"/>
      <c r="B19" s="24"/>
    </row>
    <row r="20" spans="1:2" x14ac:dyDescent="0.2">
      <c r="A20" s="24" t="s">
        <v>13</v>
      </c>
      <c r="B20" s="24"/>
    </row>
    <row r="21" spans="1:2" x14ac:dyDescent="0.2">
      <c r="A21" s="24"/>
      <c r="B21" s="24"/>
    </row>
    <row r="22" spans="1:2" x14ac:dyDescent="0.2">
      <c r="A22" s="24" t="s">
        <v>14</v>
      </c>
      <c r="B22" s="24"/>
    </row>
    <row r="23" spans="1:2" x14ac:dyDescent="0.2">
      <c r="A23" s="24"/>
      <c r="B23" s="24"/>
    </row>
    <row r="24" spans="1:2" x14ac:dyDescent="0.2">
      <c r="A24" s="24" t="s">
        <v>15</v>
      </c>
      <c r="B24" s="24"/>
    </row>
    <row r="25" spans="1:2" x14ac:dyDescent="0.2">
      <c r="A25" s="24"/>
      <c r="B25" s="24"/>
    </row>
    <row r="26" spans="1:2" x14ac:dyDescent="0.2">
      <c r="A26" s="24" t="s">
        <v>16</v>
      </c>
      <c r="B26" s="24"/>
    </row>
    <row r="27" spans="1:2" x14ac:dyDescent="0.2">
      <c r="A27" s="24"/>
      <c r="B27" s="24"/>
    </row>
    <row r="28" spans="1:2" x14ac:dyDescent="0.2">
      <c r="A28" s="24" t="s">
        <v>17</v>
      </c>
      <c r="B28" s="24"/>
    </row>
  </sheetData>
  <sheetProtection password="93AD" sheet="1" objects="1" scenarios="1" selectLockedCells="1" selectUnlockedCells="1"/>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
  <dimension ref="A1:AM34"/>
  <sheetViews>
    <sheetView workbookViewId="0"/>
  </sheetViews>
  <sheetFormatPr baseColWidth="10" defaultRowHeight="12.75" x14ac:dyDescent="0.2"/>
  <cols>
    <col min="1" max="1" width="23.140625" bestFit="1" customWidth="1"/>
    <col min="3" max="18" width="3.28515625" bestFit="1" customWidth="1"/>
    <col min="19" max="19" width="2.85546875" customWidth="1"/>
    <col min="20" max="20" width="8.28515625" bestFit="1" customWidth="1"/>
    <col min="21" max="21" width="22.5703125" customWidth="1"/>
    <col min="22" max="22" width="3.28515625" bestFit="1" customWidth="1"/>
    <col min="23" max="25" width="3.28515625" customWidth="1"/>
    <col min="26" max="26" width="2.85546875" customWidth="1"/>
    <col min="27" max="27" width="5.7109375" customWidth="1"/>
    <col min="29" max="31" width="5.7109375" customWidth="1"/>
    <col min="32" max="32" width="2.85546875" customWidth="1"/>
    <col min="33" max="35" width="5.7109375" customWidth="1"/>
    <col min="37" max="39" width="5.7109375" customWidth="1"/>
  </cols>
  <sheetData>
    <row r="1" spans="1:39" ht="120.75" x14ac:dyDescent="0.2">
      <c r="A1" s="24"/>
      <c r="B1" s="56"/>
      <c r="C1" s="3" t="str">
        <f>Verschiedenes!A4</f>
        <v>Baden-Württemberg</v>
      </c>
      <c r="D1" s="3" t="str">
        <f>Verschiedenes!A5</f>
        <v>Bayern</v>
      </c>
      <c r="E1" s="3" t="str">
        <f>Verschiedenes!A6</f>
        <v>Berlin</v>
      </c>
      <c r="F1" s="3" t="str">
        <f>Verschiedenes!A7</f>
        <v>Brandenburg</v>
      </c>
      <c r="G1" s="3" t="str">
        <f>Verschiedenes!A8</f>
        <v>Bremen</v>
      </c>
      <c r="H1" s="3" t="str">
        <f>Verschiedenes!A9</f>
        <v>Hamburg</v>
      </c>
      <c r="I1" s="3" t="str">
        <f>Verschiedenes!A10</f>
        <v>Hessen</v>
      </c>
      <c r="J1" s="3" t="str">
        <f>Verschiedenes!A11</f>
        <v>Mecklenburg-Vorpommern</v>
      </c>
      <c r="K1" s="3" t="str">
        <f>Verschiedenes!A12</f>
        <v>Niedersachsen</v>
      </c>
      <c r="L1" s="3" t="str">
        <f>Verschiedenes!A13</f>
        <v>Nordrhein-Westfalen</v>
      </c>
      <c r="M1" s="3" t="str">
        <f>Verschiedenes!A14</f>
        <v>Rheinland-Pfalz</v>
      </c>
      <c r="N1" s="3" t="str">
        <f>Verschiedenes!A15</f>
        <v>Saarland</v>
      </c>
      <c r="O1" s="3" t="str">
        <f>Verschiedenes!A16</f>
        <v>Sachsen</v>
      </c>
      <c r="P1" s="3" t="str">
        <f>Verschiedenes!A17</f>
        <v>Sachsen-Anhalt</v>
      </c>
      <c r="Q1" s="3" t="str">
        <f>Verschiedenes!A18</f>
        <v>Schleswig-Holstein</v>
      </c>
      <c r="R1" s="3" t="str">
        <f>Verschiedenes!A19</f>
        <v>Thüringen</v>
      </c>
      <c r="T1" s="59" t="s">
        <v>100</v>
      </c>
      <c r="U1" s="59" t="s">
        <v>108</v>
      </c>
      <c r="V1" s="59" t="s">
        <v>109</v>
      </c>
      <c r="W1" s="59" t="s">
        <v>95</v>
      </c>
      <c r="X1" s="59" t="s">
        <v>96</v>
      </c>
      <c r="Y1" s="59" t="s">
        <v>117</v>
      </c>
      <c r="Z1" s="17"/>
      <c r="AA1" s="24">
        <v>0</v>
      </c>
      <c r="AB1" s="24"/>
      <c r="AC1" s="24"/>
      <c r="AD1" s="24"/>
      <c r="AE1" s="24"/>
      <c r="AF1" s="24"/>
      <c r="AG1" s="24"/>
      <c r="AH1" s="24"/>
      <c r="AI1" s="24">
        <v>0</v>
      </c>
      <c r="AJ1" s="24"/>
      <c r="AK1" s="24"/>
      <c r="AL1" s="24"/>
      <c r="AM1" s="24"/>
    </row>
    <row r="2" spans="1:39" x14ac:dyDescent="0.2">
      <c r="A2" s="1" t="s">
        <v>21</v>
      </c>
      <c r="B2" s="57">
        <f>DATE(_Jahr,1,1)</f>
        <v>44562</v>
      </c>
      <c r="C2" s="58" t="s">
        <v>69</v>
      </c>
      <c r="D2" s="58" t="s">
        <v>69</v>
      </c>
      <c r="E2" s="58" t="s">
        <v>69</v>
      </c>
      <c r="F2" s="58" t="s">
        <v>69</v>
      </c>
      <c r="G2" s="58" t="s">
        <v>69</v>
      </c>
      <c r="H2" s="58" t="s">
        <v>69</v>
      </c>
      <c r="I2" s="58" t="s">
        <v>69</v>
      </c>
      <c r="J2" s="58" t="s">
        <v>69</v>
      </c>
      <c r="K2" s="58" t="s">
        <v>69</v>
      </c>
      <c r="L2" s="58" t="s">
        <v>69</v>
      </c>
      <c r="M2" s="58" t="s">
        <v>69</v>
      </c>
      <c r="N2" s="58" t="s">
        <v>69</v>
      </c>
      <c r="O2" s="58" t="s">
        <v>69</v>
      </c>
      <c r="P2" s="58" t="s">
        <v>69</v>
      </c>
      <c r="Q2" s="58" t="s">
        <v>69</v>
      </c>
      <c r="R2" s="58" t="s">
        <v>69</v>
      </c>
      <c r="T2" s="24" t="b">
        <f ca="1">INDEX(Einstellungen!$G$5:$G$40,MATCH(A2,Einstellungen!$E$5:$E$40,0))&lt;&gt;"nein"</f>
        <v>1</v>
      </c>
      <c r="U2" s="24" t="str">
        <f ca="1">IF(T2,A2,"")</f>
        <v>Neujahr</v>
      </c>
      <c r="V2" s="24">
        <f ca="1">IF(INDEX(Einstellungen!$G$5:$G$40,MATCH(A2,Einstellungen!$E$5:$E$40,0))="normal",4,IF(INDEX(Einstellungen!$G$5:$G$40,MATCH(A2,Einstellungen!$E$5:$E$40,0))="farbig",8,0))</f>
        <v>4</v>
      </c>
      <c r="W2" s="24">
        <f ca="1">IF(INDEX(Einstellungen!$H$5:$H$40,MATCH(A2,Einstellungen!$E$5:$E$40,0))="wie Sa",1,0)</f>
        <v>0</v>
      </c>
      <c r="X2" s="24">
        <f ca="1">IF(INDEX(Einstellungen!$H$5:$H$40,MATCH(A2,Einstellungen!$E$5:$E$40,0))="wie So",2,0)</f>
        <v>2</v>
      </c>
      <c r="Y2" s="24">
        <f ca="1">W2+X2</f>
        <v>2</v>
      </c>
      <c r="AA2" s="24">
        <f t="shared" ref="AA2:AA15" ca="1" si="0">AA1+MATCH("x",OFFSET($C$2,AA1,_Auswahl-1,_AnzFT-AA1,1),0)</f>
        <v>1</v>
      </c>
      <c r="AB2" s="60">
        <f t="shared" ref="AB2:AB15" ca="1" si="1">INDEX(_FeiertagsDaten,AA2)</f>
        <v>44562</v>
      </c>
      <c r="AC2" s="24">
        <f ca="1">_xlfn.RANK.EQ(AB2,_TrefferListe,1)+(COUNTIF($AB$2:AB2,AB2)-1)</f>
        <v>1</v>
      </c>
      <c r="AD2" s="24">
        <v>1</v>
      </c>
      <c r="AE2" s="24">
        <f t="shared" ref="AE2:AE15" ca="1" si="2">INDEX(_IndexListe,MATCH(AD2,_RangListe,0))</f>
        <v>1</v>
      </c>
      <c r="AF2" s="24"/>
      <c r="AG2" s="24">
        <v>1</v>
      </c>
      <c r="AH2" s="24">
        <f t="shared" ref="AH2:AH34" ca="1" si="3">IFERROR(MATCH(AG2,_IndexListe,0),0)</f>
        <v>1</v>
      </c>
      <c r="AI2" s="24">
        <f t="shared" ref="AI2:AI34" ca="1" si="4">INDEX($AG$2:$AG$34,AI1+MATCH(0,OFFSET($AH$2,AI1,0,_AnzFT-AH1,1),0))</f>
        <v>2</v>
      </c>
      <c r="AJ2" s="60">
        <f t="shared" ref="AJ2:AJ34" ca="1" si="5">INDEX(_FeiertagsDaten,AI2)</f>
        <v>44567</v>
      </c>
      <c r="AK2" s="24">
        <f ca="1">_xlfn.RANK.EQ(AJ2,_TrefferListe2,1)+(COUNTIF($AJ$2:AJ2,AJ2)-1)</f>
        <v>1</v>
      </c>
      <c r="AL2" s="24">
        <v>1</v>
      </c>
      <c r="AM2" s="24">
        <f t="shared" ref="AM2:AM34" ca="1" si="6">INDEX(_IndexListe2,MATCH(AK2,_RangListe2,0))</f>
        <v>2</v>
      </c>
    </row>
    <row r="3" spans="1:39" x14ac:dyDescent="0.2">
      <c r="A3" s="1" t="s">
        <v>31</v>
      </c>
      <c r="B3" s="57">
        <f>DATE(_Jahr,1,6)</f>
        <v>44567</v>
      </c>
      <c r="C3" s="58" t="s">
        <v>69</v>
      </c>
      <c r="D3" s="58" t="s">
        <v>69</v>
      </c>
      <c r="E3" s="58"/>
      <c r="F3" s="58"/>
      <c r="G3" s="58"/>
      <c r="H3" s="58"/>
      <c r="I3" s="58"/>
      <c r="J3" s="58"/>
      <c r="K3" s="58"/>
      <c r="L3" s="58"/>
      <c r="M3" s="58"/>
      <c r="N3" s="58"/>
      <c r="O3" s="58"/>
      <c r="P3" s="58" t="s">
        <v>69</v>
      </c>
      <c r="Q3" s="58"/>
      <c r="R3" s="58"/>
      <c r="T3" s="24" t="b">
        <f ca="1">INDEX(Einstellungen!$G$5:$G$40,MATCH(A3,Einstellungen!$E$5:$E$40,0))&lt;&gt;"nein"</f>
        <v>1</v>
      </c>
      <c r="U3" s="24" t="str">
        <f t="shared" ref="U3:U34" ca="1" si="7">IF(T3,A3,"")</f>
        <v>Heilige Drei Könige</v>
      </c>
      <c r="V3" s="24">
        <f ca="1">IF(INDEX(Einstellungen!$G$5:$G$40,MATCH(A3,Einstellungen!$E$5:$E$40,0))="normal",4,IF(INDEX(Einstellungen!$G$5:$G$40,MATCH(A3,Einstellungen!$E$5:$E$40,0))="farbig",8,0))</f>
        <v>4</v>
      </c>
      <c r="W3" s="24">
        <f ca="1">IF(INDEX(Einstellungen!$H$5:$H$40,MATCH(A3,Einstellungen!$E$5:$E$40,0))="wie Sa",1,0)</f>
        <v>0</v>
      </c>
      <c r="X3" s="24">
        <f ca="1">IF(INDEX(Einstellungen!$H$5:$H$40,MATCH(A3,Einstellungen!$E$5:$E$40,0))="wie So",2,0)</f>
        <v>0</v>
      </c>
      <c r="Y3" s="24">
        <f t="shared" ref="Y3:Y34" ca="1" si="8">W3+X3</f>
        <v>0</v>
      </c>
      <c r="AA3" s="24">
        <f t="shared" ca="1" si="0"/>
        <v>9</v>
      </c>
      <c r="AB3" s="60">
        <f t="shared" ca="1" si="1"/>
        <v>44666</v>
      </c>
      <c r="AC3" s="24">
        <f ca="1">_xlfn.RANK.EQ(AB3,_TrefferListe,1)+(COUNTIF($AB$2:AB3,AB3)-1)</f>
        <v>2</v>
      </c>
      <c r="AD3" s="24">
        <v>2</v>
      </c>
      <c r="AE3" s="24">
        <f t="shared" ca="1" si="2"/>
        <v>9</v>
      </c>
      <c r="AF3" s="24"/>
      <c r="AG3" s="24">
        <v>2</v>
      </c>
      <c r="AH3" s="24">
        <f t="shared" ca="1" si="3"/>
        <v>0</v>
      </c>
      <c r="AI3" s="24">
        <f t="shared" ca="1" si="4"/>
        <v>3</v>
      </c>
      <c r="AJ3" s="60">
        <f t="shared" ca="1" si="5"/>
        <v>44616</v>
      </c>
      <c r="AK3" s="24">
        <f ca="1">_xlfn.RANK.EQ(AJ3,_TrefferListe2,1)+(COUNTIF($AJ$2:AJ3,AJ3)-1)</f>
        <v>2</v>
      </c>
      <c r="AL3" s="24">
        <v>2</v>
      </c>
      <c r="AM3" s="24">
        <f t="shared" ca="1" si="6"/>
        <v>3</v>
      </c>
    </row>
    <row r="4" spans="1:39" x14ac:dyDescent="0.2">
      <c r="A4" s="1" t="s">
        <v>52</v>
      </c>
      <c r="B4" s="57">
        <f>B7-6</f>
        <v>44616</v>
      </c>
      <c r="C4" s="58"/>
      <c r="D4" s="58"/>
      <c r="E4" s="58"/>
      <c r="F4" s="58"/>
      <c r="G4" s="58"/>
      <c r="H4" s="58"/>
      <c r="I4" s="58"/>
      <c r="J4" s="58"/>
      <c r="K4" s="58"/>
      <c r="L4" s="58"/>
      <c r="M4" s="58"/>
      <c r="N4" s="58"/>
      <c r="O4" s="58"/>
      <c r="P4" s="58"/>
      <c r="Q4" s="58"/>
      <c r="R4" s="58"/>
      <c r="T4" s="24" t="b">
        <f ca="1">INDEX(Einstellungen!$G$5:$G$40,MATCH(A4,Einstellungen!$E$5:$E$40,0))&lt;&gt;"nein"</f>
        <v>1</v>
      </c>
      <c r="U4" s="24" t="str">
        <f t="shared" ca="1" si="7"/>
        <v>Weiberfastnacht</v>
      </c>
      <c r="V4" s="24">
        <f ca="1">IF(INDEX(Einstellungen!$G$5:$G$40,MATCH(A4,Einstellungen!$E$5:$E$40,0))="normal",4,IF(INDEX(Einstellungen!$G$5:$G$40,MATCH(A4,Einstellungen!$E$5:$E$40,0))="farbig",8,0))</f>
        <v>4</v>
      </c>
      <c r="W4" s="24">
        <f ca="1">IF(INDEX(Einstellungen!$H$5:$H$40,MATCH(A4,Einstellungen!$E$5:$E$40,0))="wie Sa",1,0)</f>
        <v>0</v>
      </c>
      <c r="X4" s="24">
        <f ca="1">IF(INDEX(Einstellungen!$H$5:$H$40,MATCH(A4,Einstellungen!$E$5:$E$40,0))="wie So",2,0)</f>
        <v>0</v>
      </c>
      <c r="Y4" s="24">
        <f t="shared" ca="1" si="8"/>
        <v>0</v>
      </c>
      <c r="AA4" s="24">
        <f t="shared" ca="1" si="0"/>
        <v>11</v>
      </c>
      <c r="AB4" s="60">
        <f t="shared" ca="1" si="1"/>
        <v>44668</v>
      </c>
      <c r="AC4" s="24">
        <f ca="1">_xlfn.RANK.EQ(AB4,_TrefferListe,1)+(COUNTIF($AB$2:AB4,AB4)-1)</f>
        <v>3</v>
      </c>
      <c r="AD4" s="24">
        <v>3</v>
      </c>
      <c r="AE4" s="24">
        <f t="shared" ca="1" si="2"/>
        <v>11</v>
      </c>
      <c r="AF4" s="24"/>
      <c r="AG4" s="24">
        <v>3</v>
      </c>
      <c r="AH4" s="24">
        <f t="shared" ca="1" si="3"/>
        <v>0</v>
      </c>
      <c r="AI4" s="24">
        <f t="shared" ca="1" si="4"/>
        <v>4</v>
      </c>
      <c r="AJ4" s="60">
        <f t="shared" ca="1" si="5"/>
        <v>44620</v>
      </c>
      <c r="AK4" s="24">
        <f ca="1">_xlfn.RANK.EQ(AJ4,_TrefferListe2,1)+(COUNTIF($AJ$2:AJ4,AJ4)-1)</f>
        <v>3</v>
      </c>
      <c r="AL4" s="24">
        <v>3</v>
      </c>
      <c r="AM4" s="24">
        <f t="shared" ca="1" si="6"/>
        <v>4</v>
      </c>
    </row>
    <row r="5" spans="1:39" x14ac:dyDescent="0.2">
      <c r="A5" s="1" t="s">
        <v>38</v>
      </c>
      <c r="B5" s="57">
        <f>B7-2</f>
        <v>44620</v>
      </c>
      <c r="C5" s="58"/>
      <c r="D5" s="58"/>
      <c r="E5" s="58"/>
      <c r="F5" s="58"/>
      <c r="G5" s="58"/>
      <c r="H5" s="58"/>
      <c r="I5" s="58"/>
      <c r="J5" s="58"/>
      <c r="K5" s="58"/>
      <c r="L5" s="58"/>
      <c r="M5" s="58"/>
      <c r="N5" s="58"/>
      <c r="O5" s="58"/>
      <c r="P5" s="58"/>
      <c r="Q5" s="58"/>
      <c r="R5" s="58"/>
      <c r="T5" s="24" t="b">
        <f ca="1">INDEX(Einstellungen!$G$5:$G$40,MATCH(A5,Einstellungen!$E$5:$E$40,0))&lt;&gt;"nein"</f>
        <v>1</v>
      </c>
      <c r="U5" s="24" t="str">
        <f t="shared" ca="1" si="7"/>
        <v>Rosenmontag</v>
      </c>
      <c r="V5" s="24">
        <f ca="1">IF(INDEX(Einstellungen!$G$5:$G$40,MATCH(A5,Einstellungen!$E$5:$E$40,0))="normal",4,IF(INDEX(Einstellungen!$G$5:$G$40,MATCH(A5,Einstellungen!$E$5:$E$40,0))="farbig",8,0))</f>
        <v>4</v>
      </c>
      <c r="W5" s="24">
        <f ca="1">IF(INDEX(Einstellungen!$H$5:$H$40,MATCH(A5,Einstellungen!$E$5:$E$40,0))="wie Sa",1,0)</f>
        <v>0</v>
      </c>
      <c r="X5" s="24">
        <f ca="1">IF(INDEX(Einstellungen!$H$5:$H$40,MATCH(A5,Einstellungen!$E$5:$E$40,0))="wie So",2,0)</f>
        <v>0</v>
      </c>
      <c r="Y5" s="24">
        <f t="shared" ca="1" si="8"/>
        <v>0</v>
      </c>
      <c r="AA5" s="24">
        <f t="shared" ca="1" si="0"/>
        <v>12</v>
      </c>
      <c r="AB5" s="60">
        <f t="shared" ca="1" si="1"/>
        <v>44669</v>
      </c>
      <c r="AC5" s="24">
        <f ca="1">_xlfn.RANK.EQ(AB5,_TrefferListe,1)+(COUNTIF($AB$2:AB5,AB5)-1)</f>
        <v>4</v>
      </c>
      <c r="AD5" s="24">
        <v>4</v>
      </c>
      <c r="AE5" s="24">
        <f t="shared" ca="1" si="2"/>
        <v>12</v>
      </c>
      <c r="AF5" s="24"/>
      <c r="AG5" s="24">
        <v>4</v>
      </c>
      <c r="AH5" s="24">
        <f t="shared" ca="1" si="3"/>
        <v>0</v>
      </c>
      <c r="AI5" s="24">
        <f t="shared" ca="1" si="4"/>
        <v>5</v>
      </c>
      <c r="AJ5" s="60">
        <f t="shared" ca="1" si="5"/>
        <v>44621</v>
      </c>
      <c r="AK5" s="24">
        <f ca="1">_xlfn.RANK.EQ(AJ5,_TrefferListe2,1)+(COUNTIF($AJ$2:AJ5,AJ5)-1)</f>
        <v>4</v>
      </c>
      <c r="AL5" s="24">
        <v>4</v>
      </c>
      <c r="AM5" s="24">
        <f t="shared" ca="1" si="6"/>
        <v>5</v>
      </c>
    </row>
    <row r="6" spans="1:39" x14ac:dyDescent="0.2">
      <c r="A6" s="1" t="s">
        <v>39</v>
      </c>
      <c r="B6" s="57">
        <f>B7-1</f>
        <v>44621</v>
      </c>
      <c r="C6" s="58"/>
      <c r="D6" s="58"/>
      <c r="E6" s="58"/>
      <c r="F6" s="58"/>
      <c r="G6" s="58"/>
      <c r="H6" s="58"/>
      <c r="I6" s="58"/>
      <c r="J6" s="58"/>
      <c r="K6" s="58"/>
      <c r="L6" s="58"/>
      <c r="M6" s="58"/>
      <c r="N6" s="58"/>
      <c r="O6" s="58"/>
      <c r="P6" s="58"/>
      <c r="Q6" s="58"/>
      <c r="R6" s="58"/>
      <c r="T6" s="24" t="b">
        <f ca="1">INDEX(Einstellungen!$G$5:$G$40,MATCH(A6,Einstellungen!$E$5:$E$40,0))&lt;&gt;"nein"</f>
        <v>1</v>
      </c>
      <c r="U6" s="24" t="str">
        <f t="shared" ca="1" si="7"/>
        <v>Fastnacht</v>
      </c>
      <c r="V6" s="24">
        <f ca="1">IF(INDEX(Einstellungen!$G$5:$G$40,MATCH(A6,Einstellungen!$E$5:$E$40,0))="normal",4,IF(INDEX(Einstellungen!$G$5:$G$40,MATCH(A6,Einstellungen!$E$5:$E$40,0))="farbig",8,0))</f>
        <v>4</v>
      </c>
      <c r="W6" s="24">
        <f ca="1">IF(INDEX(Einstellungen!$H$5:$H$40,MATCH(A6,Einstellungen!$E$5:$E$40,0))="wie Sa",1,0)</f>
        <v>0</v>
      </c>
      <c r="X6" s="24">
        <f ca="1">IF(INDEX(Einstellungen!$H$5:$H$40,MATCH(A6,Einstellungen!$E$5:$E$40,0))="wie So",2,0)</f>
        <v>0</v>
      </c>
      <c r="Y6" s="24">
        <f t="shared" ca="1" si="8"/>
        <v>0</v>
      </c>
      <c r="AA6" s="24">
        <f t="shared" ca="1" si="0"/>
        <v>13</v>
      </c>
      <c r="AB6" s="60">
        <f t="shared" ca="1" si="1"/>
        <v>44682</v>
      </c>
      <c r="AC6" s="24">
        <f ca="1">_xlfn.RANK.EQ(AB6,_TrefferListe,1)+(COUNTIF($AB$2:AB6,AB6)-1)</f>
        <v>5</v>
      </c>
      <c r="AD6" s="24">
        <v>5</v>
      </c>
      <c r="AE6" s="24">
        <f t="shared" ca="1" si="2"/>
        <v>13</v>
      </c>
      <c r="AF6" s="24"/>
      <c r="AG6" s="24">
        <v>5</v>
      </c>
      <c r="AH6" s="24">
        <f t="shared" ca="1" si="3"/>
        <v>0</v>
      </c>
      <c r="AI6" s="24">
        <f t="shared" ca="1" si="4"/>
        <v>6</v>
      </c>
      <c r="AJ6" s="60">
        <f t="shared" ca="1" si="5"/>
        <v>44622</v>
      </c>
      <c r="AK6" s="24">
        <f ca="1">_xlfn.RANK.EQ(AJ6,_TrefferListe2,1)+(COUNTIF($AJ$2:AJ6,AJ6)-1)</f>
        <v>5</v>
      </c>
      <c r="AL6" s="24">
        <v>5</v>
      </c>
      <c r="AM6" s="24">
        <f t="shared" ca="1" si="6"/>
        <v>6</v>
      </c>
    </row>
    <row r="7" spans="1:39" x14ac:dyDescent="0.2">
      <c r="A7" s="1" t="s">
        <v>40</v>
      </c>
      <c r="B7" s="57">
        <f>_OS-46</f>
        <v>44622</v>
      </c>
      <c r="C7" s="58"/>
      <c r="D7" s="58"/>
      <c r="E7" s="58"/>
      <c r="F7" s="58"/>
      <c r="G7" s="58"/>
      <c r="H7" s="58"/>
      <c r="I7" s="58"/>
      <c r="J7" s="58"/>
      <c r="K7" s="58"/>
      <c r="L7" s="58"/>
      <c r="M7" s="58"/>
      <c r="N7" s="58"/>
      <c r="O7" s="58"/>
      <c r="P7" s="58"/>
      <c r="Q7" s="58"/>
      <c r="R7" s="58"/>
      <c r="T7" s="24" t="b">
        <f ca="1">INDEX(Einstellungen!$G$5:$G$40,MATCH(A7,Einstellungen!$E$5:$E$40,0))&lt;&gt;"nein"</f>
        <v>1</v>
      </c>
      <c r="U7" s="24" t="str">
        <f t="shared" ca="1" si="7"/>
        <v>Aschermittwoch</v>
      </c>
      <c r="V7" s="24">
        <f ca="1">IF(INDEX(Einstellungen!$G$5:$G$40,MATCH(A7,Einstellungen!$E$5:$E$40,0))="normal",4,IF(INDEX(Einstellungen!$G$5:$G$40,MATCH(A7,Einstellungen!$E$5:$E$40,0))="farbig",8,0))</f>
        <v>4</v>
      </c>
      <c r="W7" s="24">
        <f ca="1">IF(INDEX(Einstellungen!$H$5:$H$40,MATCH(A7,Einstellungen!$E$5:$E$40,0))="wie Sa",1,0)</f>
        <v>0</v>
      </c>
      <c r="X7" s="24">
        <f ca="1">IF(INDEX(Einstellungen!$H$5:$H$40,MATCH(A7,Einstellungen!$E$5:$E$40,0))="wie So",2,0)</f>
        <v>0</v>
      </c>
      <c r="Y7" s="24">
        <f t="shared" ca="1" si="8"/>
        <v>0</v>
      </c>
      <c r="AA7" s="24">
        <f t="shared" ca="1" si="0"/>
        <v>14</v>
      </c>
      <c r="AB7" s="60">
        <f t="shared" ca="1" si="1"/>
        <v>44707</v>
      </c>
      <c r="AC7" s="24">
        <f ca="1">_xlfn.RANK.EQ(AB7,_TrefferListe,1)+(COUNTIF($AB$2:AB7,AB7)-1)</f>
        <v>6</v>
      </c>
      <c r="AD7" s="24">
        <v>6</v>
      </c>
      <c r="AE7" s="24">
        <f t="shared" ca="1" si="2"/>
        <v>14</v>
      </c>
      <c r="AF7" s="24"/>
      <c r="AG7" s="24">
        <v>6</v>
      </c>
      <c r="AH7" s="24">
        <f t="shared" ca="1" si="3"/>
        <v>0</v>
      </c>
      <c r="AI7" s="24">
        <f t="shared" ca="1" si="4"/>
        <v>7</v>
      </c>
      <c r="AJ7" s="60">
        <f t="shared" ca="1" si="5"/>
        <v>44661</v>
      </c>
      <c r="AK7" s="24">
        <f ca="1">_xlfn.RANK.EQ(AJ7,_TrefferListe2,1)+(COUNTIF($AJ$2:AJ7,AJ7)-1)</f>
        <v>6</v>
      </c>
      <c r="AL7" s="24">
        <v>6</v>
      </c>
      <c r="AM7" s="24">
        <f t="shared" ca="1" si="6"/>
        <v>7</v>
      </c>
    </row>
    <row r="8" spans="1:39" x14ac:dyDescent="0.2">
      <c r="A8" s="1" t="s">
        <v>51</v>
      </c>
      <c r="B8" s="57">
        <f>_OS-7</f>
        <v>44661</v>
      </c>
      <c r="C8" s="58"/>
      <c r="D8" s="58"/>
      <c r="E8" s="58"/>
      <c r="F8" s="58"/>
      <c r="G8" s="58"/>
      <c r="H8" s="58"/>
      <c r="I8" s="58"/>
      <c r="J8" s="58"/>
      <c r="K8" s="58"/>
      <c r="L8" s="58"/>
      <c r="M8" s="58"/>
      <c r="N8" s="58"/>
      <c r="O8" s="58"/>
      <c r="P8" s="58"/>
      <c r="Q8" s="58"/>
      <c r="R8" s="58"/>
      <c r="T8" s="24" t="b">
        <f ca="1">INDEX(Einstellungen!$G$5:$G$40,MATCH(A8,Einstellungen!$E$5:$E$40,0))&lt;&gt;"nein"</f>
        <v>1</v>
      </c>
      <c r="U8" s="24" t="str">
        <f t="shared" ca="1" si="7"/>
        <v>Palmsonntag</v>
      </c>
      <c r="V8" s="24">
        <f ca="1">IF(INDEX(Einstellungen!$G$5:$G$40,MATCH(A8,Einstellungen!$E$5:$E$40,0))="normal",4,IF(INDEX(Einstellungen!$G$5:$G$40,MATCH(A8,Einstellungen!$E$5:$E$40,0))="farbig",8,0))</f>
        <v>4</v>
      </c>
      <c r="W8" s="24">
        <f ca="1">IF(INDEX(Einstellungen!$H$5:$H$40,MATCH(A8,Einstellungen!$E$5:$E$40,0))="wie Sa",1,0)</f>
        <v>0</v>
      </c>
      <c r="X8" s="24">
        <f ca="1">IF(INDEX(Einstellungen!$H$5:$H$40,MATCH(A8,Einstellungen!$E$5:$E$40,0))="wie So",2,0)</f>
        <v>0</v>
      </c>
      <c r="Y8" s="24">
        <f t="shared" ca="1" si="8"/>
        <v>0</v>
      </c>
      <c r="AA8" s="24">
        <f t="shared" ca="1" si="0"/>
        <v>15</v>
      </c>
      <c r="AB8" s="60">
        <f t="shared" ca="1" si="1"/>
        <v>44717</v>
      </c>
      <c r="AC8" s="24">
        <f ca="1">_xlfn.RANK.EQ(AB8,_TrefferListe,1)+(COUNTIF($AB$2:AB8,AB8)-1)</f>
        <v>7</v>
      </c>
      <c r="AD8" s="24">
        <v>7</v>
      </c>
      <c r="AE8" s="24">
        <f t="shared" ca="1" si="2"/>
        <v>15</v>
      </c>
      <c r="AF8" s="24"/>
      <c r="AG8" s="24">
        <v>7</v>
      </c>
      <c r="AH8" s="24">
        <f t="shared" ca="1" si="3"/>
        <v>0</v>
      </c>
      <c r="AI8" s="24">
        <f t="shared" ca="1" si="4"/>
        <v>8</v>
      </c>
      <c r="AJ8" s="60">
        <f t="shared" ca="1" si="5"/>
        <v>44665</v>
      </c>
      <c r="AK8" s="24">
        <f ca="1">_xlfn.RANK.EQ(AJ8,_TrefferListe2,1)+(COUNTIF($AJ$2:AJ8,AJ8)-1)</f>
        <v>7</v>
      </c>
      <c r="AL8" s="24">
        <v>7</v>
      </c>
      <c r="AM8" s="24">
        <f t="shared" ca="1" si="6"/>
        <v>8</v>
      </c>
    </row>
    <row r="9" spans="1:39" x14ac:dyDescent="0.2">
      <c r="A9" s="1" t="s">
        <v>41</v>
      </c>
      <c r="B9" s="57">
        <f>_OS-3</f>
        <v>44665</v>
      </c>
      <c r="C9" s="58"/>
      <c r="D9" s="58"/>
      <c r="E9" s="58"/>
      <c r="F9" s="58"/>
      <c r="G9" s="58"/>
      <c r="H9" s="58"/>
      <c r="I9" s="58"/>
      <c r="J9" s="58"/>
      <c r="K9" s="58"/>
      <c r="L9" s="58"/>
      <c r="M9" s="58"/>
      <c r="N9" s="58"/>
      <c r="O9" s="58"/>
      <c r="P9" s="58"/>
      <c r="Q9" s="58"/>
      <c r="R9" s="58"/>
      <c r="T9" s="24" t="b">
        <f ca="1">INDEX(Einstellungen!$G$5:$G$40,MATCH(A9,Einstellungen!$E$5:$E$40,0))&lt;&gt;"nein"</f>
        <v>1</v>
      </c>
      <c r="U9" s="24" t="str">
        <f t="shared" ca="1" si="7"/>
        <v>Gründonnerstag</v>
      </c>
      <c r="V9" s="24">
        <f ca="1">IF(INDEX(Einstellungen!$G$5:$G$40,MATCH(A9,Einstellungen!$E$5:$E$40,0))="normal",4,IF(INDEX(Einstellungen!$G$5:$G$40,MATCH(A9,Einstellungen!$E$5:$E$40,0))="farbig",8,0))</f>
        <v>4</v>
      </c>
      <c r="W9" s="24">
        <f ca="1">IF(INDEX(Einstellungen!$H$5:$H$40,MATCH(A9,Einstellungen!$E$5:$E$40,0))="wie Sa",1,0)</f>
        <v>0</v>
      </c>
      <c r="X9" s="24">
        <f ca="1">IF(INDEX(Einstellungen!$H$5:$H$40,MATCH(A9,Einstellungen!$E$5:$E$40,0))="wie So",2,0)</f>
        <v>0</v>
      </c>
      <c r="Y9" s="24">
        <f t="shared" ca="1" si="8"/>
        <v>0</v>
      </c>
      <c r="AA9" s="24">
        <f t="shared" ca="1" si="0"/>
        <v>16</v>
      </c>
      <c r="AB9" s="60">
        <f t="shared" ca="1" si="1"/>
        <v>44718</v>
      </c>
      <c r="AC9" s="24">
        <f ca="1">_xlfn.RANK.EQ(AB9,_TrefferListe,1)+(COUNTIF($AB$2:AB9,AB9)-1)</f>
        <v>8</v>
      </c>
      <c r="AD9" s="24">
        <v>8</v>
      </c>
      <c r="AE9" s="24">
        <f t="shared" ca="1" si="2"/>
        <v>16</v>
      </c>
      <c r="AF9" s="24"/>
      <c r="AG9" s="24">
        <v>8</v>
      </c>
      <c r="AH9" s="24">
        <f t="shared" ca="1" si="3"/>
        <v>0</v>
      </c>
      <c r="AI9" s="24">
        <f t="shared" ca="1" si="4"/>
        <v>10</v>
      </c>
      <c r="AJ9" s="60">
        <f t="shared" ca="1" si="5"/>
        <v>44667</v>
      </c>
      <c r="AK9" s="24">
        <f ca="1">_xlfn.RANK.EQ(AJ9,_TrefferListe2,1)+(COUNTIF($AJ$2:AJ9,AJ9)-1)</f>
        <v>8</v>
      </c>
      <c r="AL9" s="24">
        <v>8</v>
      </c>
      <c r="AM9" s="24">
        <f t="shared" ca="1" si="6"/>
        <v>10</v>
      </c>
    </row>
    <row r="10" spans="1:39" x14ac:dyDescent="0.2">
      <c r="A10" s="1" t="s">
        <v>22</v>
      </c>
      <c r="B10" s="57">
        <f>_OS-2</f>
        <v>44666</v>
      </c>
      <c r="C10" s="58" t="s">
        <v>69</v>
      </c>
      <c r="D10" s="58" t="s">
        <v>69</v>
      </c>
      <c r="E10" s="58" t="s">
        <v>69</v>
      </c>
      <c r="F10" s="58" t="s">
        <v>69</v>
      </c>
      <c r="G10" s="58" t="s">
        <v>69</v>
      </c>
      <c r="H10" s="58" t="s">
        <v>69</v>
      </c>
      <c r="I10" s="58" t="s">
        <v>69</v>
      </c>
      <c r="J10" s="58" t="s">
        <v>69</v>
      </c>
      <c r="K10" s="58" t="s">
        <v>69</v>
      </c>
      <c r="L10" s="58" t="s">
        <v>69</v>
      </c>
      <c r="M10" s="58" t="s">
        <v>69</v>
      </c>
      <c r="N10" s="58" t="s">
        <v>69</v>
      </c>
      <c r="O10" s="58" t="s">
        <v>69</v>
      </c>
      <c r="P10" s="58" t="s">
        <v>69</v>
      </c>
      <c r="Q10" s="58" t="s">
        <v>69</v>
      </c>
      <c r="R10" s="58" t="s">
        <v>69</v>
      </c>
      <c r="T10" s="24" t="b">
        <f ca="1">INDEX(Einstellungen!$G$5:$G$40,MATCH(A10,Einstellungen!$E$5:$E$40,0))&lt;&gt;"nein"</f>
        <v>1</v>
      </c>
      <c r="U10" s="24" t="str">
        <f t="shared" ca="1" si="7"/>
        <v>Karfreitag</v>
      </c>
      <c r="V10" s="24">
        <f ca="1">IF(INDEX(Einstellungen!$G$5:$G$40,MATCH(A10,Einstellungen!$E$5:$E$40,0))="normal",4,IF(INDEX(Einstellungen!$G$5:$G$40,MATCH(A10,Einstellungen!$E$5:$E$40,0))="farbig",8,0))</f>
        <v>4</v>
      </c>
      <c r="W10" s="24">
        <f ca="1">IF(INDEX(Einstellungen!$H$5:$H$40,MATCH(A10,Einstellungen!$E$5:$E$40,0))="wie Sa",1,0)</f>
        <v>0</v>
      </c>
      <c r="X10" s="24">
        <f ca="1">IF(INDEX(Einstellungen!$H$5:$H$40,MATCH(A10,Einstellungen!$E$5:$E$40,0))="wie So",2,0)</f>
        <v>2</v>
      </c>
      <c r="Y10" s="24">
        <f t="shared" ca="1" si="8"/>
        <v>2</v>
      </c>
      <c r="AA10" s="24">
        <f t="shared" ca="1" si="0"/>
        <v>17</v>
      </c>
      <c r="AB10" s="60">
        <f t="shared" ca="1" si="1"/>
        <v>44728</v>
      </c>
      <c r="AC10" s="24">
        <f ca="1">_xlfn.RANK.EQ(AB10,_TrefferListe,1)+(COUNTIF($AB$2:AB10,AB10)-1)</f>
        <v>9</v>
      </c>
      <c r="AD10" s="24">
        <v>9</v>
      </c>
      <c r="AE10" s="24">
        <f t="shared" ca="1" si="2"/>
        <v>17</v>
      </c>
      <c r="AF10" s="24"/>
      <c r="AG10" s="24">
        <v>9</v>
      </c>
      <c r="AH10" s="24">
        <f t="shared" ca="1" si="3"/>
        <v>2</v>
      </c>
      <c r="AI10" s="24">
        <f t="shared" ca="1" si="4"/>
        <v>18</v>
      </c>
      <c r="AJ10" s="60">
        <f t="shared" ca="1" si="5"/>
        <v>44781</v>
      </c>
      <c r="AK10" s="24">
        <f ca="1">_xlfn.RANK.EQ(AJ10,_TrefferListe2,1)+(COUNTIF($AJ$2:AJ10,AJ10)-1)</f>
        <v>9</v>
      </c>
      <c r="AL10" s="24">
        <v>9</v>
      </c>
      <c r="AM10" s="24">
        <f t="shared" ca="1" si="6"/>
        <v>18</v>
      </c>
    </row>
    <row r="11" spans="1:39" x14ac:dyDescent="0.2">
      <c r="A11" s="1" t="s">
        <v>50</v>
      </c>
      <c r="B11" s="57">
        <f>_OS-1</f>
        <v>44667</v>
      </c>
      <c r="C11" s="58"/>
      <c r="D11" s="58"/>
      <c r="E11" s="58"/>
      <c r="F11" s="58"/>
      <c r="G11" s="58"/>
      <c r="H11" s="58"/>
      <c r="I11" s="58"/>
      <c r="J11" s="58"/>
      <c r="K11" s="58"/>
      <c r="L11" s="58"/>
      <c r="M11" s="58"/>
      <c r="N11" s="58"/>
      <c r="O11" s="58"/>
      <c r="P11" s="58"/>
      <c r="Q11" s="58"/>
      <c r="R11" s="58"/>
      <c r="T11" s="24" t="b">
        <f ca="1">INDEX(Einstellungen!$G$5:$G$40,MATCH(A11,Einstellungen!$E$5:$E$40,0))&lt;&gt;"nein"</f>
        <v>1</v>
      </c>
      <c r="U11" s="24" t="str">
        <f t="shared" ca="1" si="7"/>
        <v>Karsamstag</v>
      </c>
      <c r="V11" s="24">
        <f ca="1">IF(INDEX(Einstellungen!$G$5:$G$40,MATCH(A11,Einstellungen!$E$5:$E$40,0))="normal",4,IF(INDEX(Einstellungen!$G$5:$G$40,MATCH(A11,Einstellungen!$E$5:$E$40,0))="farbig",8,0))</f>
        <v>4</v>
      </c>
      <c r="W11" s="24">
        <f ca="1">IF(INDEX(Einstellungen!$H$5:$H$40,MATCH(A11,Einstellungen!$E$5:$E$40,0))="wie Sa",1,0)</f>
        <v>0</v>
      </c>
      <c r="X11" s="24">
        <f ca="1">IF(INDEX(Einstellungen!$H$5:$H$40,MATCH(A11,Einstellungen!$E$5:$E$40,0))="wie So",2,0)</f>
        <v>0</v>
      </c>
      <c r="Y11" s="24">
        <f t="shared" ca="1" si="8"/>
        <v>0</v>
      </c>
      <c r="AA11" s="24">
        <f t="shared" ca="1" si="0"/>
        <v>20</v>
      </c>
      <c r="AB11" s="60">
        <f t="shared" ca="1" si="1"/>
        <v>44837</v>
      </c>
      <c r="AC11" s="24">
        <f ca="1">_xlfn.RANK.EQ(AB11,_TrefferListe,1)+(COUNTIF($AB$2:AB11,AB11)-1)</f>
        <v>10</v>
      </c>
      <c r="AD11" s="24">
        <v>10</v>
      </c>
      <c r="AE11" s="24">
        <f t="shared" ca="1" si="2"/>
        <v>20</v>
      </c>
      <c r="AF11" s="24"/>
      <c r="AG11" s="24">
        <v>10</v>
      </c>
      <c r="AH11" s="24">
        <f t="shared" ca="1" si="3"/>
        <v>0</v>
      </c>
      <c r="AI11" s="24">
        <f t="shared" ca="1" si="4"/>
        <v>19</v>
      </c>
      <c r="AJ11" s="60">
        <f t="shared" ca="1" si="5"/>
        <v>44788</v>
      </c>
      <c r="AK11" s="24">
        <f ca="1">_xlfn.RANK.EQ(AJ11,_TrefferListe2,1)+(COUNTIF($AJ$2:AJ11,AJ11)-1)</f>
        <v>10</v>
      </c>
      <c r="AL11" s="24">
        <v>10</v>
      </c>
      <c r="AM11" s="24">
        <f t="shared" ca="1" si="6"/>
        <v>19</v>
      </c>
    </row>
    <row r="12" spans="1:39" x14ac:dyDescent="0.2">
      <c r="A12" s="1" t="s">
        <v>19</v>
      </c>
      <c r="B12" s="57">
        <f>_OS</f>
        <v>44668</v>
      </c>
      <c r="C12" s="58" t="s">
        <v>69</v>
      </c>
      <c r="D12" s="58" t="s">
        <v>69</v>
      </c>
      <c r="E12" s="58" t="s">
        <v>69</v>
      </c>
      <c r="F12" s="58" t="s">
        <v>69</v>
      </c>
      <c r="G12" s="58" t="s">
        <v>69</v>
      </c>
      <c r="H12" s="58" t="s">
        <v>69</v>
      </c>
      <c r="I12" s="58" t="s">
        <v>69</v>
      </c>
      <c r="J12" s="58" t="s">
        <v>69</v>
      </c>
      <c r="K12" s="58" t="s">
        <v>69</v>
      </c>
      <c r="L12" s="58" t="s">
        <v>69</v>
      </c>
      <c r="M12" s="58" t="s">
        <v>69</v>
      </c>
      <c r="N12" s="58" t="s">
        <v>69</v>
      </c>
      <c r="O12" s="58" t="s">
        <v>69</v>
      </c>
      <c r="P12" s="58" t="s">
        <v>69</v>
      </c>
      <c r="Q12" s="58" t="s">
        <v>69</v>
      </c>
      <c r="R12" s="58" t="s">
        <v>69</v>
      </c>
      <c r="T12" s="24" t="b">
        <f ca="1">INDEX(Einstellungen!$G$5:$G$40,MATCH(A12,Einstellungen!$E$5:$E$40,0))&lt;&gt;"nein"</f>
        <v>1</v>
      </c>
      <c r="U12" s="24" t="str">
        <f t="shared" ca="1" si="7"/>
        <v>Ostersonntag</v>
      </c>
      <c r="V12" s="24">
        <f ca="1">IF(INDEX(Einstellungen!$G$5:$G$40,MATCH(A12,Einstellungen!$E$5:$E$40,0))="normal",4,IF(INDEX(Einstellungen!$G$5:$G$40,MATCH(A12,Einstellungen!$E$5:$E$40,0))="farbig",8,0))</f>
        <v>4</v>
      </c>
      <c r="W12" s="24">
        <f ca="1">IF(INDEX(Einstellungen!$H$5:$H$40,MATCH(A12,Einstellungen!$E$5:$E$40,0))="wie Sa",1,0)</f>
        <v>0</v>
      </c>
      <c r="X12" s="24">
        <f ca="1">IF(INDEX(Einstellungen!$H$5:$H$40,MATCH(A12,Einstellungen!$E$5:$E$40,0))="wie So",2,0)</f>
        <v>2</v>
      </c>
      <c r="Y12" s="24">
        <f t="shared" ca="1" si="8"/>
        <v>2</v>
      </c>
      <c r="AA12" s="24">
        <f t="shared" ca="1" si="0"/>
        <v>22</v>
      </c>
      <c r="AB12" s="60">
        <f t="shared" ca="1" si="1"/>
        <v>44866</v>
      </c>
      <c r="AC12" s="24">
        <f ca="1">_xlfn.RANK.EQ(AB12,_TrefferListe,1)+(COUNTIF($AB$2:AB12,AB12)-1)</f>
        <v>11</v>
      </c>
      <c r="AD12" s="24">
        <v>11</v>
      </c>
      <c r="AE12" s="24">
        <f t="shared" ca="1" si="2"/>
        <v>22</v>
      </c>
      <c r="AF12" s="24"/>
      <c r="AG12" s="24">
        <v>11</v>
      </c>
      <c r="AH12" s="24">
        <f t="shared" ca="1" si="3"/>
        <v>3</v>
      </c>
      <c r="AI12" s="24">
        <f t="shared" ca="1" si="4"/>
        <v>21</v>
      </c>
      <c r="AJ12" s="60">
        <f t="shared" ca="1" si="5"/>
        <v>44865</v>
      </c>
      <c r="AK12" s="24">
        <f ca="1">_xlfn.RANK.EQ(AJ12,_TrefferListe2,1)+(COUNTIF($AJ$2:AJ12,AJ12)-1)</f>
        <v>11</v>
      </c>
      <c r="AL12" s="24">
        <v>11</v>
      </c>
      <c r="AM12" s="24">
        <f t="shared" ca="1" si="6"/>
        <v>21</v>
      </c>
    </row>
    <row r="13" spans="1:39" x14ac:dyDescent="0.2">
      <c r="A13" s="1" t="s">
        <v>23</v>
      </c>
      <c r="B13" s="57">
        <f>_OS+1</f>
        <v>44669</v>
      </c>
      <c r="C13" s="58" t="s">
        <v>69</v>
      </c>
      <c r="D13" s="58" t="s">
        <v>69</v>
      </c>
      <c r="E13" s="58" t="s">
        <v>69</v>
      </c>
      <c r="F13" s="58" t="s">
        <v>69</v>
      </c>
      <c r="G13" s="58" t="s">
        <v>69</v>
      </c>
      <c r="H13" s="58" t="s">
        <v>69</v>
      </c>
      <c r="I13" s="58" t="s">
        <v>69</v>
      </c>
      <c r="J13" s="58" t="s">
        <v>69</v>
      </c>
      <c r="K13" s="58" t="s">
        <v>69</v>
      </c>
      <c r="L13" s="58" t="s">
        <v>69</v>
      </c>
      <c r="M13" s="58" t="s">
        <v>69</v>
      </c>
      <c r="N13" s="58" t="s">
        <v>69</v>
      </c>
      <c r="O13" s="58" t="s">
        <v>69</v>
      </c>
      <c r="P13" s="58" t="s">
        <v>69</v>
      </c>
      <c r="Q13" s="58" t="s">
        <v>69</v>
      </c>
      <c r="R13" s="58" t="s">
        <v>69</v>
      </c>
      <c r="T13" s="24" t="b">
        <f ca="1">INDEX(Einstellungen!$G$5:$G$40,MATCH(A13,Einstellungen!$E$5:$E$40,0))&lt;&gt;"nein"</f>
        <v>1</v>
      </c>
      <c r="U13" s="24" t="str">
        <f t="shared" ca="1" si="7"/>
        <v>Ostermontag</v>
      </c>
      <c r="V13" s="24">
        <f ca="1">IF(INDEX(Einstellungen!$G$5:$G$40,MATCH(A13,Einstellungen!$E$5:$E$40,0))="normal",4,IF(INDEX(Einstellungen!$G$5:$G$40,MATCH(A13,Einstellungen!$E$5:$E$40,0))="farbig",8,0))</f>
        <v>4</v>
      </c>
      <c r="W13" s="24">
        <f ca="1">IF(INDEX(Einstellungen!$H$5:$H$40,MATCH(A13,Einstellungen!$E$5:$E$40,0))="wie Sa",1,0)</f>
        <v>0</v>
      </c>
      <c r="X13" s="24">
        <f ca="1">IF(INDEX(Einstellungen!$H$5:$H$40,MATCH(A13,Einstellungen!$E$5:$E$40,0))="wie So",2,0)</f>
        <v>2</v>
      </c>
      <c r="Y13" s="24">
        <f t="shared" ca="1" si="8"/>
        <v>2</v>
      </c>
      <c r="AA13" s="24">
        <f t="shared" ca="1" si="0"/>
        <v>31</v>
      </c>
      <c r="AB13" s="60">
        <f t="shared" ca="1" si="1"/>
        <v>44920</v>
      </c>
      <c r="AC13" s="24">
        <f ca="1">_xlfn.RANK.EQ(AB13,_TrefferListe,1)+(COUNTIF($AB$2:AB13,AB13)-1)</f>
        <v>12</v>
      </c>
      <c r="AD13" s="24">
        <v>12</v>
      </c>
      <c r="AE13" s="24">
        <f t="shared" ca="1" si="2"/>
        <v>31</v>
      </c>
      <c r="AF13" s="24"/>
      <c r="AG13" s="24">
        <v>12</v>
      </c>
      <c r="AH13" s="24">
        <f t="shared" ca="1" si="3"/>
        <v>4</v>
      </c>
      <c r="AI13" s="24">
        <f t="shared" ca="1" si="4"/>
        <v>23</v>
      </c>
      <c r="AJ13" s="60">
        <f t="shared" ca="1" si="5"/>
        <v>44878</v>
      </c>
      <c r="AK13" s="24">
        <f ca="1">_xlfn.RANK.EQ(AJ13,_TrefferListe2,1)+(COUNTIF($AJ$2:AJ13,AJ13)-1)</f>
        <v>12</v>
      </c>
      <c r="AL13" s="24">
        <v>12</v>
      </c>
      <c r="AM13" s="24">
        <f t="shared" ca="1" si="6"/>
        <v>23</v>
      </c>
    </row>
    <row r="14" spans="1:39" x14ac:dyDescent="0.2">
      <c r="A14" s="1" t="s">
        <v>24</v>
      </c>
      <c r="B14" s="57">
        <f>DATE(_Jahr,5,1)</f>
        <v>44682</v>
      </c>
      <c r="C14" s="58" t="s">
        <v>69</v>
      </c>
      <c r="D14" s="58" t="s">
        <v>69</v>
      </c>
      <c r="E14" s="58" t="s">
        <v>69</v>
      </c>
      <c r="F14" s="58" t="s">
        <v>69</v>
      </c>
      <c r="G14" s="58" t="s">
        <v>69</v>
      </c>
      <c r="H14" s="58" t="s">
        <v>69</v>
      </c>
      <c r="I14" s="58" t="s">
        <v>69</v>
      </c>
      <c r="J14" s="58" t="s">
        <v>69</v>
      </c>
      <c r="K14" s="58" t="s">
        <v>69</v>
      </c>
      <c r="L14" s="58" t="s">
        <v>69</v>
      </c>
      <c r="M14" s="58" t="s">
        <v>69</v>
      </c>
      <c r="N14" s="58" t="s">
        <v>69</v>
      </c>
      <c r="O14" s="58" t="s">
        <v>69</v>
      </c>
      <c r="P14" s="58" t="s">
        <v>69</v>
      </c>
      <c r="Q14" s="58" t="s">
        <v>69</v>
      </c>
      <c r="R14" s="58" t="s">
        <v>69</v>
      </c>
      <c r="T14" s="24" t="b">
        <f ca="1">INDEX(Einstellungen!$G$5:$G$40,MATCH(A14,Einstellungen!$E$5:$E$40,0))&lt;&gt;"nein"</f>
        <v>1</v>
      </c>
      <c r="U14" s="24" t="str">
        <f t="shared" ca="1" si="7"/>
        <v>Maifeiertag</v>
      </c>
      <c r="V14" s="24">
        <f ca="1">IF(INDEX(Einstellungen!$G$5:$G$40,MATCH(A14,Einstellungen!$E$5:$E$40,0))="normal",4,IF(INDEX(Einstellungen!$G$5:$G$40,MATCH(A14,Einstellungen!$E$5:$E$40,0))="farbig",8,0))</f>
        <v>4</v>
      </c>
      <c r="W14" s="24">
        <f ca="1">IF(INDEX(Einstellungen!$H$5:$H$40,MATCH(A14,Einstellungen!$E$5:$E$40,0))="wie Sa",1,0)</f>
        <v>0</v>
      </c>
      <c r="X14" s="24">
        <f ca="1">IF(INDEX(Einstellungen!$H$5:$H$40,MATCH(A14,Einstellungen!$E$5:$E$40,0))="wie So",2,0)</f>
        <v>2</v>
      </c>
      <c r="Y14" s="24">
        <f t="shared" ca="1" si="8"/>
        <v>2</v>
      </c>
      <c r="AA14" s="24">
        <f t="shared" ca="1" si="0"/>
        <v>32</v>
      </c>
      <c r="AB14" s="60">
        <f t="shared" ca="1" si="1"/>
        <v>44921</v>
      </c>
      <c r="AC14" s="24">
        <f ca="1">_xlfn.RANK.EQ(AB14,_TrefferListe,1)+(COUNTIF($AB$2:AB14,AB14)-1)</f>
        <v>13</v>
      </c>
      <c r="AD14" s="24">
        <v>13</v>
      </c>
      <c r="AE14" s="24">
        <f t="shared" ca="1" si="2"/>
        <v>32</v>
      </c>
      <c r="AF14" s="24"/>
      <c r="AG14" s="24">
        <v>13</v>
      </c>
      <c r="AH14" s="24">
        <f t="shared" ca="1" si="3"/>
        <v>5</v>
      </c>
      <c r="AI14" s="24">
        <f t="shared" ca="1" si="4"/>
        <v>24</v>
      </c>
      <c r="AJ14" s="60">
        <f t="shared" ca="1" si="5"/>
        <v>44881</v>
      </c>
      <c r="AK14" s="24">
        <f ca="1">_xlfn.RANK.EQ(AJ14,_TrefferListe2,1)+(COUNTIF($AJ$2:AJ14,AJ14)-1)</f>
        <v>13</v>
      </c>
      <c r="AL14" s="24">
        <v>13</v>
      </c>
      <c r="AM14" s="24">
        <f t="shared" ca="1" si="6"/>
        <v>24</v>
      </c>
    </row>
    <row r="15" spans="1:39" x14ac:dyDescent="0.2">
      <c r="A15" s="1" t="s">
        <v>25</v>
      </c>
      <c r="B15" s="57">
        <f>_OS+39</f>
        <v>44707</v>
      </c>
      <c r="C15" s="58" t="s">
        <v>69</v>
      </c>
      <c r="D15" s="58" t="s">
        <v>69</v>
      </c>
      <c r="E15" s="58" t="s">
        <v>69</v>
      </c>
      <c r="F15" s="58" t="s">
        <v>69</v>
      </c>
      <c r="G15" s="58" t="s">
        <v>69</v>
      </c>
      <c r="H15" s="58" t="s">
        <v>69</v>
      </c>
      <c r="I15" s="58" t="s">
        <v>69</v>
      </c>
      <c r="J15" s="58" t="s">
        <v>69</v>
      </c>
      <c r="K15" s="58" t="s">
        <v>69</v>
      </c>
      <c r="L15" s="58" t="s">
        <v>69</v>
      </c>
      <c r="M15" s="58" t="s">
        <v>69</v>
      </c>
      <c r="N15" s="58" t="s">
        <v>69</v>
      </c>
      <c r="O15" s="58" t="s">
        <v>69</v>
      </c>
      <c r="P15" s="58" t="s">
        <v>69</v>
      </c>
      <c r="Q15" s="58" t="s">
        <v>69</v>
      </c>
      <c r="R15" s="58" t="s">
        <v>69</v>
      </c>
      <c r="T15" s="24" t="b">
        <f ca="1">INDEX(Einstellungen!$G$5:$G$40,MATCH(A15,Einstellungen!$E$5:$E$40,0))&lt;&gt;"nein"</f>
        <v>1</v>
      </c>
      <c r="U15" s="24" t="str">
        <f t="shared" ca="1" si="7"/>
        <v>Christi Himmelfahrt</v>
      </c>
      <c r="V15" s="24">
        <f ca="1">IF(INDEX(Einstellungen!$G$5:$G$40,MATCH(A15,Einstellungen!$E$5:$E$40,0))="normal",4,IF(INDEX(Einstellungen!$G$5:$G$40,MATCH(A15,Einstellungen!$E$5:$E$40,0))="farbig",8,0))</f>
        <v>4</v>
      </c>
      <c r="W15" s="24">
        <f ca="1">IF(INDEX(Einstellungen!$H$5:$H$40,MATCH(A15,Einstellungen!$E$5:$E$40,0))="wie Sa",1,0)</f>
        <v>0</v>
      </c>
      <c r="X15" s="24">
        <f ca="1">IF(INDEX(Einstellungen!$H$5:$H$40,MATCH(A15,Einstellungen!$E$5:$E$40,0))="wie So",2,0)</f>
        <v>2</v>
      </c>
      <c r="Y15" s="24">
        <f t="shared" ca="1" si="8"/>
        <v>2</v>
      </c>
      <c r="AA15" s="24" t="e">
        <f t="shared" ca="1" si="0"/>
        <v>#N/A</v>
      </c>
      <c r="AB15" s="60" t="e">
        <f t="shared" ca="1" si="1"/>
        <v>#N/A</v>
      </c>
      <c r="AC15" s="24" t="e">
        <f ca="1">_xlfn.RANK.EQ(AB15,_TrefferListe,1)+(COUNTIF($AB$2:AB15,AB15)-1)</f>
        <v>#N/A</v>
      </c>
      <c r="AD15" s="24">
        <v>14</v>
      </c>
      <c r="AE15" s="24" t="e">
        <f t="shared" ca="1" si="2"/>
        <v>#N/A</v>
      </c>
      <c r="AF15" s="24"/>
      <c r="AG15" s="24">
        <v>14</v>
      </c>
      <c r="AH15" s="24">
        <f t="shared" ca="1" si="3"/>
        <v>6</v>
      </c>
      <c r="AI15" s="24">
        <f t="shared" ca="1" si="4"/>
        <v>25</v>
      </c>
      <c r="AJ15" s="60">
        <f t="shared" ca="1" si="5"/>
        <v>44885</v>
      </c>
      <c r="AK15" s="24">
        <f ca="1">_xlfn.RANK.EQ(AJ15,_TrefferListe2,1)+(COUNTIF($AJ$2:AJ15,AJ15)-1)</f>
        <v>14</v>
      </c>
      <c r="AL15" s="24">
        <v>14</v>
      </c>
      <c r="AM15" s="24">
        <f t="shared" ca="1" si="6"/>
        <v>25</v>
      </c>
    </row>
    <row r="16" spans="1:39" x14ac:dyDescent="0.2">
      <c r="A16" s="1" t="s">
        <v>26</v>
      </c>
      <c r="B16" s="57">
        <f>_OS+49</f>
        <v>44717</v>
      </c>
      <c r="C16" s="58" t="s">
        <v>69</v>
      </c>
      <c r="D16" s="58" t="s">
        <v>69</v>
      </c>
      <c r="E16" s="58" t="s">
        <v>69</v>
      </c>
      <c r="F16" s="58" t="s">
        <v>69</v>
      </c>
      <c r="G16" s="58" t="s">
        <v>69</v>
      </c>
      <c r="H16" s="58" t="s">
        <v>69</v>
      </c>
      <c r="I16" s="58" t="s">
        <v>69</v>
      </c>
      <c r="J16" s="58" t="s">
        <v>69</v>
      </c>
      <c r="K16" s="58" t="s">
        <v>69</v>
      </c>
      <c r="L16" s="58" t="s">
        <v>69</v>
      </c>
      <c r="M16" s="58" t="s">
        <v>69</v>
      </c>
      <c r="N16" s="58" t="s">
        <v>69</v>
      </c>
      <c r="O16" s="58" t="s">
        <v>69</v>
      </c>
      <c r="P16" s="58" t="s">
        <v>69</v>
      </c>
      <c r="Q16" s="58" t="s">
        <v>69</v>
      </c>
      <c r="R16" s="58" t="s">
        <v>69</v>
      </c>
      <c r="T16" s="24" t="b">
        <f ca="1">INDEX(Einstellungen!$G$5:$G$40,MATCH(A16,Einstellungen!$E$5:$E$40,0))&lt;&gt;"nein"</f>
        <v>1</v>
      </c>
      <c r="U16" s="24" t="str">
        <f t="shared" ca="1" si="7"/>
        <v>Pfingstsonntag</v>
      </c>
      <c r="V16" s="24">
        <f ca="1">IF(INDEX(Einstellungen!$G$5:$G$40,MATCH(A16,Einstellungen!$E$5:$E$40,0))="normal",4,IF(INDEX(Einstellungen!$G$5:$G$40,MATCH(A16,Einstellungen!$E$5:$E$40,0))="farbig",8,0))</f>
        <v>4</v>
      </c>
      <c r="W16" s="24">
        <f ca="1">IF(INDEX(Einstellungen!$H$5:$H$40,MATCH(A16,Einstellungen!$E$5:$E$40,0))="wie Sa",1,0)</f>
        <v>0</v>
      </c>
      <c r="X16" s="24">
        <f ca="1">IF(INDEX(Einstellungen!$H$5:$H$40,MATCH(A16,Einstellungen!$E$5:$E$40,0))="wie So",2,0)</f>
        <v>2</v>
      </c>
      <c r="Y16" s="24">
        <f t="shared" ca="1" si="8"/>
        <v>2</v>
      </c>
      <c r="AA16" s="24"/>
      <c r="AB16" s="24"/>
      <c r="AC16" s="24"/>
      <c r="AD16" s="24"/>
      <c r="AE16" s="24"/>
      <c r="AF16" s="24"/>
      <c r="AG16" s="24">
        <v>15</v>
      </c>
      <c r="AH16" s="24">
        <f t="shared" ca="1" si="3"/>
        <v>7</v>
      </c>
      <c r="AI16" s="24">
        <f t="shared" ca="1" si="4"/>
        <v>26</v>
      </c>
      <c r="AJ16" s="60">
        <f t="shared" ca="1" si="5"/>
        <v>44892</v>
      </c>
      <c r="AK16" s="24">
        <f ca="1">_xlfn.RANK.EQ(AJ16,_TrefferListe2,1)+(COUNTIF($AJ$2:AJ16,AJ16)-1)</f>
        <v>15</v>
      </c>
      <c r="AL16" s="24">
        <v>15</v>
      </c>
      <c r="AM16" s="24">
        <f t="shared" ca="1" si="6"/>
        <v>26</v>
      </c>
    </row>
    <row r="17" spans="1:39" x14ac:dyDescent="0.2">
      <c r="A17" s="1" t="s">
        <v>27</v>
      </c>
      <c r="B17" s="57">
        <f>_OS+50</f>
        <v>44718</v>
      </c>
      <c r="C17" s="58" t="s">
        <v>69</v>
      </c>
      <c r="D17" s="58" t="s">
        <v>69</v>
      </c>
      <c r="E17" s="58" t="s">
        <v>69</v>
      </c>
      <c r="F17" s="58" t="s">
        <v>69</v>
      </c>
      <c r="G17" s="58" t="s">
        <v>69</v>
      </c>
      <c r="H17" s="58" t="s">
        <v>69</v>
      </c>
      <c r="I17" s="58" t="s">
        <v>69</v>
      </c>
      <c r="J17" s="58" t="s">
        <v>69</v>
      </c>
      <c r="K17" s="58" t="s">
        <v>69</v>
      </c>
      <c r="L17" s="58" t="s">
        <v>69</v>
      </c>
      <c r="M17" s="58" t="s">
        <v>69</v>
      </c>
      <c r="N17" s="58" t="s">
        <v>69</v>
      </c>
      <c r="O17" s="58" t="s">
        <v>69</v>
      </c>
      <c r="P17" s="58" t="s">
        <v>69</v>
      </c>
      <c r="Q17" s="58" t="s">
        <v>69</v>
      </c>
      <c r="R17" s="58" t="s">
        <v>69</v>
      </c>
      <c r="T17" s="24" t="b">
        <f ca="1">INDEX(Einstellungen!$G$5:$G$40,MATCH(A17,Einstellungen!$E$5:$E$40,0))&lt;&gt;"nein"</f>
        <v>1</v>
      </c>
      <c r="U17" s="24" t="str">
        <f t="shared" ca="1" si="7"/>
        <v>Pfingstmontag</v>
      </c>
      <c r="V17" s="24">
        <f ca="1">IF(INDEX(Einstellungen!$G$5:$G$40,MATCH(A17,Einstellungen!$E$5:$E$40,0))="normal",4,IF(INDEX(Einstellungen!$G$5:$G$40,MATCH(A17,Einstellungen!$E$5:$E$40,0))="farbig",8,0))</f>
        <v>4</v>
      </c>
      <c r="W17" s="24">
        <f ca="1">IF(INDEX(Einstellungen!$H$5:$H$40,MATCH(A17,Einstellungen!$E$5:$E$40,0))="wie Sa",1,0)</f>
        <v>0</v>
      </c>
      <c r="X17" s="24">
        <f ca="1">IF(INDEX(Einstellungen!$H$5:$H$40,MATCH(A17,Einstellungen!$E$5:$E$40,0))="wie So",2,0)</f>
        <v>2</v>
      </c>
      <c r="Y17" s="24">
        <f t="shared" ca="1" si="8"/>
        <v>2</v>
      </c>
      <c r="AA17" s="24"/>
      <c r="AB17" s="24"/>
      <c r="AC17" s="24"/>
      <c r="AD17" s="24"/>
      <c r="AE17" s="24"/>
      <c r="AF17" s="24"/>
      <c r="AG17" s="24">
        <v>16</v>
      </c>
      <c r="AH17" s="24">
        <f t="shared" ca="1" si="3"/>
        <v>8</v>
      </c>
      <c r="AI17" s="24">
        <f t="shared" ca="1" si="4"/>
        <v>27</v>
      </c>
      <c r="AJ17" s="60">
        <f t="shared" ca="1" si="5"/>
        <v>44899</v>
      </c>
      <c r="AK17" s="24">
        <f ca="1">_xlfn.RANK.EQ(AJ17,_TrefferListe2,1)+(COUNTIF($AJ$2:AJ17,AJ17)-1)</f>
        <v>16</v>
      </c>
      <c r="AL17" s="24">
        <v>16</v>
      </c>
      <c r="AM17" s="24">
        <f t="shared" ca="1" si="6"/>
        <v>27</v>
      </c>
    </row>
    <row r="18" spans="1:39" x14ac:dyDescent="0.2">
      <c r="A18" s="1" t="s">
        <v>32</v>
      </c>
      <c r="B18" s="57">
        <f>_OS+60</f>
        <v>44728</v>
      </c>
      <c r="C18" s="58" t="s">
        <v>69</v>
      </c>
      <c r="D18" s="58" t="s">
        <v>69</v>
      </c>
      <c r="E18" s="58"/>
      <c r="F18" s="58"/>
      <c r="G18" s="58"/>
      <c r="H18" s="58"/>
      <c r="I18" s="58" t="s">
        <v>69</v>
      </c>
      <c r="J18" s="58"/>
      <c r="K18" s="58"/>
      <c r="L18" s="58" t="s">
        <v>69</v>
      </c>
      <c r="M18" s="58" t="s">
        <v>69</v>
      </c>
      <c r="N18" s="58" t="s">
        <v>69</v>
      </c>
      <c r="O18" s="58"/>
      <c r="P18" s="58"/>
      <c r="Q18" s="58"/>
      <c r="R18" s="58"/>
      <c r="T18" s="24" t="b">
        <f ca="1">INDEX(Einstellungen!$G$5:$G$40,MATCH(A18,Einstellungen!$E$5:$E$40,0))&lt;&gt;"nein"</f>
        <v>1</v>
      </c>
      <c r="U18" s="24" t="str">
        <f t="shared" ca="1" si="7"/>
        <v>Fronleichnam</v>
      </c>
      <c r="V18" s="24">
        <f ca="1">IF(INDEX(Einstellungen!$G$5:$G$40,MATCH(A18,Einstellungen!$E$5:$E$40,0))="normal",4,IF(INDEX(Einstellungen!$G$5:$G$40,MATCH(A18,Einstellungen!$E$5:$E$40,0))="farbig",8,0))</f>
        <v>4</v>
      </c>
      <c r="W18" s="24">
        <f ca="1">IF(INDEX(Einstellungen!$H$5:$H$40,MATCH(A18,Einstellungen!$E$5:$E$40,0))="wie Sa",1,0)</f>
        <v>0</v>
      </c>
      <c r="X18" s="24">
        <f ca="1">IF(INDEX(Einstellungen!$H$5:$H$40,MATCH(A18,Einstellungen!$E$5:$E$40,0))="wie So",2,0)</f>
        <v>2</v>
      </c>
      <c r="Y18" s="24">
        <f t="shared" ca="1" si="8"/>
        <v>2</v>
      </c>
      <c r="AA18" s="24"/>
      <c r="AB18" s="24"/>
      <c r="AC18" s="24"/>
      <c r="AD18" s="24"/>
      <c r="AE18" s="24"/>
      <c r="AF18" s="24"/>
      <c r="AG18" s="24">
        <v>17</v>
      </c>
      <c r="AH18" s="24">
        <f t="shared" ca="1" si="3"/>
        <v>9</v>
      </c>
      <c r="AI18" s="24">
        <f t="shared" ca="1" si="4"/>
        <v>28</v>
      </c>
      <c r="AJ18" s="60">
        <f t="shared" ca="1" si="5"/>
        <v>44906</v>
      </c>
      <c r="AK18" s="24">
        <f ca="1">_xlfn.RANK.EQ(AJ18,_TrefferListe2,1)+(COUNTIF($AJ$2:AJ18,AJ18)-1)</f>
        <v>17</v>
      </c>
      <c r="AL18" s="24">
        <v>17</v>
      </c>
      <c r="AM18" s="24">
        <f t="shared" ca="1" si="6"/>
        <v>28</v>
      </c>
    </row>
    <row r="19" spans="1:39" x14ac:dyDescent="0.2">
      <c r="A19" s="1" t="s">
        <v>36</v>
      </c>
      <c r="B19" s="57">
        <f>DATE(_Jahr,8,8)</f>
        <v>44781</v>
      </c>
      <c r="C19" s="58"/>
      <c r="D19" s="58"/>
      <c r="E19" s="58"/>
      <c r="F19" s="58"/>
      <c r="G19" s="58"/>
      <c r="H19" s="58"/>
      <c r="I19" s="58"/>
      <c r="J19" s="58"/>
      <c r="K19" s="58"/>
      <c r="L19" s="58"/>
      <c r="M19" s="58"/>
      <c r="N19" s="58"/>
      <c r="O19" s="58"/>
      <c r="P19" s="58"/>
      <c r="Q19" s="58"/>
      <c r="R19" s="58"/>
      <c r="T19" s="24" t="b">
        <f ca="1">INDEX(Einstellungen!$G$5:$G$40,MATCH(A19,Einstellungen!$E$5:$E$40,0))&lt;&gt;"nein"</f>
        <v>0</v>
      </c>
      <c r="U19" s="24" t="str">
        <f t="shared" ca="1" si="7"/>
        <v/>
      </c>
      <c r="V19" s="24">
        <f ca="1">IF(INDEX(Einstellungen!$G$5:$G$40,MATCH(A19,Einstellungen!$E$5:$E$40,0))="normal",4,IF(INDEX(Einstellungen!$G$5:$G$40,MATCH(A19,Einstellungen!$E$5:$E$40,0))="farbig",8,0))</f>
        <v>0</v>
      </c>
      <c r="W19" s="24">
        <f ca="1">IF(INDEX(Einstellungen!$H$5:$H$40,MATCH(A19,Einstellungen!$E$5:$E$40,0))="wie Sa",1,0)</f>
        <v>0</v>
      </c>
      <c r="X19" s="24">
        <f ca="1">IF(INDEX(Einstellungen!$H$5:$H$40,MATCH(A19,Einstellungen!$E$5:$E$40,0))="wie So",2,0)</f>
        <v>0</v>
      </c>
      <c r="Y19" s="24">
        <f t="shared" ca="1" si="8"/>
        <v>0</v>
      </c>
      <c r="AA19" s="24"/>
      <c r="AB19" s="24"/>
      <c r="AC19" s="24"/>
      <c r="AD19" s="24"/>
      <c r="AE19" s="24"/>
      <c r="AF19" s="24"/>
      <c r="AG19" s="24">
        <v>18</v>
      </c>
      <c r="AH19" s="24">
        <f t="shared" ca="1" si="3"/>
        <v>0</v>
      </c>
      <c r="AI19" s="24">
        <f t="shared" ca="1" si="4"/>
        <v>29</v>
      </c>
      <c r="AJ19" s="60">
        <f t="shared" ca="1" si="5"/>
        <v>44913</v>
      </c>
      <c r="AK19" s="24">
        <f ca="1">_xlfn.RANK.EQ(AJ19,_TrefferListe2,1)+(COUNTIF($AJ$2:AJ19,AJ19)-1)</f>
        <v>18</v>
      </c>
      <c r="AL19" s="24">
        <v>18</v>
      </c>
      <c r="AM19" s="24">
        <f t="shared" ca="1" si="6"/>
        <v>29</v>
      </c>
    </row>
    <row r="20" spans="1:39" x14ac:dyDescent="0.2">
      <c r="A20" s="1" t="s">
        <v>37</v>
      </c>
      <c r="B20" s="57">
        <f>DATE(_Jahr,8,15)</f>
        <v>44788</v>
      </c>
      <c r="C20" s="58"/>
      <c r="D20" s="58"/>
      <c r="E20" s="58"/>
      <c r="F20" s="58"/>
      <c r="G20" s="58"/>
      <c r="H20" s="58"/>
      <c r="I20" s="58"/>
      <c r="J20" s="58"/>
      <c r="K20" s="58"/>
      <c r="L20" s="58"/>
      <c r="M20" s="58"/>
      <c r="N20" s="58"/>
      <c r="O20" s="58"/>
      <c r="P20" s="58"/>
      <c r="Q20" s="58"/>
      <c r="R20" s="58"/>
      <c r="T20" s="24" t="b">
        <f ca="1">INDEX(Einstellungen!$G$5:$G$40,MATCH(A20,Einstellungen!$E$5:$E$40,0))&lt;&gt;"nein"</f>
        <v>1</v>
      </c>
      <c r="U20" s="24" t="str">
        <f t="shared" ca="1" si="7"/>
        <v>Mariä Himmelfahrt</v>
      </c>
      <c r="V20" s="24">
        <f ca="1">IF(INDEX(Einstellungen!$G$5:$G$40,MATCH(A20,Einstellungen!$E$5:$E$40,0))="normal",4,IF(INDEX(Einstellungen!$G$5:$G$40,MATCH(A20,Einstellungen!$E$5:$E$40,0))="farbig",8,0))</f>
        <v>4</v>
      </c>
      <c r="W20" s="24">
        <f ca="1">IF(INDEX(Einstellungen!$H$5:$H$40,MATCH(A20,Einstellungen!$E$5:$E$40,0))="wie Sa",1,0)</f>
        <v>0</v>
      </c>
      <c r="X20" s="24">
        <f ca="1">IF(INDEX(Einstellungen!$H$5:$H$40,MATCH(A20,Einstellungen!$E$5:$E$40,0))="wie So",2,0)</f>
        <v>0</v>
      </c>
      <c r="Y20" s="24">
        <f t="shared" ca="1" si="8"/>
        <v>0</v>
      </c>
      <c r="AA20" s="24"/>
      <c r="AB20" s="24"/>
      <c r="AC20" s="24"/>
      <c r="AD20" s="24"/>
      <c r="AE20" s="24"/>
      <c r="AF20" s="24"/>
      <c r="AG20" s="24">
        <v>19</v>
      </c>
      <c r="AH20" s="24">
        <f t="shared" ca="1" si="3"/>
        <v>0</v>
      </c>
      <c r="AI20" s="24">
        <f t="shared" ca="1" si="4"/>
        <v>30</v>
      </c>
      <c r="AJ20" s="60">
        <f t="shared" ca="1" si="5"/>
        <v>44919</v>
      </c>
      <c r="AK20" s="24">
        <f ca="1">_xlfn.RANK.EQ(AJ20,_TrefferListe2,1)+(COUNTIF($AJ$2:AJ20,AJ20)-1)</f>
        <v>19</v>
      </c>
      <c r="AL20" s="24">
        <v>19</v>
      </c>
      <c r="AM20" s="24">
        <f t="shared" ca="1" si="6"/>
        <v>30</v>
      </c>
    </row>
    <row r="21" spans="1:39" x14ac:dyDescent="0.2">
      <c r="A21" s="1" t="s">
        <v>28</v>
      </c>
      <c r="B21" s="57">
        <f>DATE(_Jahr,10,3)</f>
        <v>44837</v>
      </c>
      <c r="C21" s="58" t="s">
        <v>69</v>
      </c>
      <c r="D21" s="58" t="s">
        <v>69</v>
      </c>
      <c r="E21" s="58" t="s">
        <v>69</v>
      </c>
      <c r="F21" s="58" t="s">
        <v>69</v>
      </c>
      <c r="G21" s="58" t="s">
        <v>69</v>
      </c>
      <c r="H21" s="58" t="s">
        <v>69</v>
      </c>
      <c r="I21" s="58" t="s">
        <v>69</v>
      </c>
      <c r="J21" s="58" t="s">
        <v>69</v>
      </c>
      <c r="K21" s="58" t="s">
        <v>69</v>
      </c>
      <c r="L21" s="58" t="s">
        <v>69</v>
      </c>
      <c r="M21" s="58" t="s">
        <v>69</v>
      </c>
      <c r="N21" s="58" t="s">
        <v>69</v>
      </c>
      <c r="O21" s="58" t="s">
        <v>69</v>
      </c>
      <c r="P21" s="58" t="s">
        <v>69</v>
      </c>
      <c r="Q21" s="58" t="s">
        <v>69</v>
      </c>
      <c r="R21" s="58" t="s">
        <v>69</v>
      </c>
      <c r="T21" s="24" t="b">
        <f ca="1">INDEX(Einstellungen!$G$5:$G$40,MATCH(A21,Einstellungen!$E$5:$E$40,0))&lt;&gt;"nein"</f>
        <v>1</v>
      </c>
      <c r="U21" s="24" t="str">
        <f t="shared" ca="1" si="7"/>
        <v>Tag der Deutschen Einheit</v>
      </c>
      <c r="V21" s="24">
        <f ca="1">IF(INDEX(Einstellungen!$G$5:$G$40,MATCH(A21,Einstellungen!$E$5:$E$40,0))="normal",4,IF(INDEX(Einstellungen!$G$5:$G$40,MATCH(A21,Einstellungen!$E$5:$E$40,0))="farbig",8,0))</f>
        <v>4</v>
      </c>
      <c r="W21" s="24">
        <f ca="1">IF(INDEX(Einstellungen!$H$5:$H$40,MATCH(A21,Einstellungen!$E$5:$E$40,0))="wie Sa",1,0)</f>
        <v>0</v>
      </c>
      <c r="X21" s="24">
        <f ca="1">IF(INDEX(Einstellungen!$H$5:$H$40,MATCH(A21,Einstellungen!$E$5:$E$40,0))="wie So",2,0)</f>
        <v>2</v>
      </c>
      <c r="Y21" s="24">
        <f t="shared" ca="1" si="8"/>
        <v>2</v>
      </c>
      <c r="AA21" s="24"/>
      <c r="AB21" s="24"/>
      <c r="AC21" s="24"/>
      <c r="AD21" s="24"/>
      <c r="AE21" s="24"/>
      <c r="AF21" s="24"/>
      <c r="AG21" s="24">
        <v>20</v>
      </c>
      <c r="AH21" s="24">
        <f t="shared" ca="1" si="3"/>
        <v>10</v>
      </c>
      <c r="AI21" s="24">
        <f t="shared" ca="1" si="4"/>
        <v>33</v>
      </c>
      <c r="AJ21" s="60">
        <f t="shared" ca="1" si="5"/>
        <v>44926</v>
      </c>
      <c r="AK21" s="24">
        <f ca="1">_xlfn.RANK.EQ(AJ21,_TrefferListe2,1)+(COUNTIF($AJ$2:AJ21,AJ21)-1)</f>
        <v>20</v>
      </c>
      <c r="AL21" s="24">
        <v>20</v>
      </c>
      <c r="AM21" s="24">
        <f t="shared" ca="1" si="6"/>
        <v>33</v>
      </c>
    </row>
    <row r="22" spans="1:39" x14ac:dyDescent="0.2">
      <c r="A22" s="1" t="s">
        <v>34</v>
      </c>
      <c r="B22" s="57">
        <f>DATE(_Jahr,10,31)</f>
        <v>44865</v>
      </c>
      <c r="C22" s="58"/>
      <c r="D22" s="58"/>
      <c r="E22" s="58"/>
      <c r="F22" s="58" t="s">
        <v>69</v>
      </c>
      <c r="G22" s="58"/>
      <c r="H22" s="58"/>
      <c r="I22" s="58"/>
      <c r="J22" s="58" t="s">
        <v>69</v>
      </c>
      <c r="K22" s="58"/>
      <c r="L22" s="58"/>
      <c r="M22" s="58"/>
      <c r="N22" s="58"/>
      <c r="O22" s="58" t="s">
        <v>69</v>
      </c>
      <c r="P22" s="58" t="s">
        <v>69</v>
      </c>
      <c r="Q22" s="58"/>
      <c r="R22" s="58" t="s">
        <v>69</v>
      </c>
      <c r="T22" s="24" t="b">
        <f ca="1">INDEX(Einstellungen!$G$5:$G$40,MATCH(A22,Einstellungen!$E$5:$E$40,0))&lt;&gt;"nein"</f>
        <v>1</v>
      </c>
      <c r="U22" s="24" t="str">
        <f t="shared" ca="1" si="7"/>
        <v>Reformationstag</v>
      </c>
      <c r="V22" s="24">
        <f ca="1">IF(INDEX(Einstellungen!$G$5:$G$40,MATCH(A22,Einstellungen!$E$5:$E$40,0))="normal",4,IF(INDEX(Einstellungen!$G$5:$G$40,MATCH(A22,Einstellungen!$E$5:$E$40,0))="farbig",8,0))</f>
        <v>4</v>
      </c>
      <c r="W22" s="24">
        <f ca="1">IF(INDEX(Einstellungen!$H$5:$H$40,MATCH(A22,Einstellungen!$E$5:$E$40,0))="wie Sa",1,0)</f>
        <v>0</v>
      </c>
      <c r="X22" s="24">
        <f ca="1">IF(INDEX(Einstellungen!$H$5:$H$40,MATCH(A22,Einstellungen!$E$5:$E$40,0))="wie So",2,0)</f>
        <v>0</v>
      </c>
      <c r="Y22" s="24">
        <f t="shared" ca="1" si="8"/>
        <v>0</v>
      </c>
      <c r="AA22" s="24"/>
      <c r="AB22" s="24"/>
      <c r="AC22" s="24"/>
      <c r="AD22" s="24"/>
      <c r="AE22" s="24"/>
      <c r="AF22" s="24"/>
      <c r="AG22" s="24">
        <v>21</v>
      </c>
      <c r="AH22" s="24">
        <f t="shared" ca="1" si="3"/>
        <v>0</v>
      </c>
      <c r="AI22" s="24" t="e">
        <f t="shared" ca="1" si="4"/>
        <v>#N/A</v>
      </c>
      <c r="AJ22" s="60" t="e">
        <f t="shared" ca="1" si="5"/>
        <v>#N/A</v>
      </c>
      <c r="AK22" s="24" t="e">
        <f ca="1">_xlfn.RANK.EQ(AJ22,_TrefferListe2,1)+(COUNTIF($AJ$2:AJ22,AJ22)-1)</f>
        <v>#N/A</v>
      </c>
      <c r="AL22" s="24">
        <v>21</v>
      </c>
      <c r="AM22" s="24" t="e">
        <f t="shared" ca="1" si="6"/>
        <v>#N/A</v>
      </c>
    </row>
    <row r="23" spans="1:39" x14ac:dyDescent="0.2">
      <c r="A23" s="1" t="s">
        <v>33</v>
      </c>
      <c r="B23" s="57">
        <f>DATE(_Jahr,11,1)</f>
        <v>44866</v>
      </c>
      <c r="C23" s="58" t="s">
        <v>69</v>
      </c>
      <c r="D23" s="58" t="s">
        <v>69</v>
      </c>
      <c r="E23" s="58"/>
      <c r="F23" s="58"/>
      <c r="G23" s="58"/>
      <c r="H23" s="58"/>
      <c r="I23" s="58"/>
      <c r="J23" s="58"/>
      <c r="K23" s="58"/>
      <c r="L23" s="58" t="s">
        <v>69</v>
      </c>
      <c r="M23" s="58" t="s">
        <v>69</v>
      </c>
      <c r="N23" s="58" t="s">
        <v>69</v>
      </c>
      <c r="O23" s="58"/>
      <c r="P23" s="58"/>
      <c r="Q23" s="58"/>
      <c r="R23" s="58"/>
      <c r="T23" s="24" t="b">
        <f ca="1">INDEX(Einstellungen!$G$5:$G$40,MATCH(A23,Einstellungen!$E$5:$E$40,0))&lt;&gt;"nein"</f>
        <v>1</v>
      </c>
      <c r="U23" s="24" t="str">
        <f t="shared" ca="1" si="7"/>
        <v>Allerheiligen</v>
      </c>
      <c r="V23" s="24">
        <f ca="1">IF(INDEX(Einstellungen!$G$5:$G$40,MATCH(A23,Einstellungen!$E$5:$E$40,0))="normal",4,IF(INDEX(Einstellungen!$G$5:$G$40,MATCH(A23,Einstellungen!$E$5:$E$40,0))="farbig",8,0))</f>
        <v>4</v>
      </c>
      <c r="W23" s="24">
        <f ca="1">IF(INDEX(Einstellungen!$H$5:$H$40,MATCH(A23,Einstellungen!$E$5:$E$40,0))="wie Sa",1,0)</f>
        <v>0</v>
      </c>
      <c r="X23" s="24">
        <f ca="1">IF(INDEX(Einstellungen!$H$5:$H$40,MATCH(A23,Einstellungen!$E$5:$E$40,0))="wie So",2,0)</f>
        <v>2</v>
      </c>
      <c r="Y23" s="24">
        <f t="shared" ca="1" si="8"/>
        <v>2</v>
      </c>
      <c r="AA23" s="24"/>
      <c r="AB23" s="24"/>
      <c r="AC23" s="24"/>
      <c r="AD23" s="24"/>
      <c r="AE23" s="24"/>
      <c r="AF23" s="24"/>
      <c r="AG23" s="24">
        <v>22</v>
      </c>
      <c r="AH23" s="24">
        <f t="shared" ca="1" si="3"/>
        <v>11</v>
      </c>
      <c r="AI23" s="24" t="e">
        <f t="shared" ca="1" si="4"/>
        <v>#N/A</v>
      </c>
      <c r="AJ23" s="60" t="e">
        <f t="shared" ca="1" si="5"/>
        <v>#N/A</v>
      </c>
      <c r="AK23" s="24" t="e">
        <f ca="1">_xlfn.RANK.EQ(AJ23,_TrefferListe2,1)+(COUNTIF($AJ$2:AJ23,AJ23)-1)</f>
        <v>#N/A</v>
      </c>
      <c r="AL23" s="24">
        <v>22</v>
      </c>
      <c r="AM23" s="24" t="e">
        <f t="shared" ca="1" si="6"/>
        <v>#N/A</v>
      </c>
    </row>
    <row r="24" spans="1:39" x14ac:dyDescent="0.2">
      <c r="A24" s="1" t="s">
        <v>42</v>
      </c>
      <c r="B24" s="57">
        <f>B27-14</f>
        <v>44878</v>
      </c>
      <c r="C24" s="58"/>
      <c r="D24" s="58"/>
      <c r="E24" s="58"/>
      <c r="F24" s="58"/>
      <c r="G24" s="58"/>
      <c r="H24" s="58"/>
      <c r="I24" s="58"/>
      <c r="J24" s="58"/>
      <c r="K24" s="58"/>
      <c r="L24" s="58"/>
      <c r="M24" s="58"/>
      <c r="N24" s="58"/>
      <c r="O24" s="58"/>
      <c r="P24" s="58"/>
      <c r="Q24" s="58"/>
      <c r="R24" s="58"/>
      <c r="T24" s="24" t="b">
        <f ca="1">INDEX(Einstellungen!$G$5:$G$40,MATCH(A24,Einstellungen!$E$5:$E$40,0))&lt;&gt;"nein"</f>
        <v>1</v>
      </c>
      <c r="U24" s="24" t="str">
        <f t="shared" ca="1" si="7"/>
        <v>Volkstrauertag</v>
      </c>
      <c r="V24" s="24">
        <f ca="1">IF(INDEX(Einstellungen!$G$5:$G$40,MATCH(A24,Einstellungen!$E$5:$E$40,0))="normal",4,IF(INDEX(Einstellungen!$G$5:$G$40,MATCH(A24,Einstellungen!$E$5:$E$40,0))="farbig",8,0))</f>
        <v>4</v>
      </c>
      <c r="W24" s="24">
        <f ca="1">IF(INDEX(Einstellungen!$H$5:$H$40,MATCH(A24,Einstellungen!$E$5:$E$40,0))="wie Sa",1,0)</f>
        <v>0</v>
      </c>
      <c r="X24" s="24">
        <f ca="1">IF(INDEX(Einstellungen!$H$5:$H$40,MATCH(A24,Einstellungen!$E$5:$E$40,0))="wie So",2,0)</f>
        <v>0</v>
      </c>
      <c r="Y24" s="24">
        <f t="shared" ca="1" si="8"/>
        <v>0</v>
      </c>
      <c r="AA24" s="24"/>
      <c r="AB24" s="24"/>
      <c r="AC24" s="24"/>
      <c r="AD24" s="24"/>
      <c r="AE24" s="24"/>
      <c r="AF24" s="24"/>
      <c r="AG24" s="24">
        <v>23</v>
      </c>
      <c r="AH24" s="24">
        <f t="shared" ca="1" si="3"/>
        <v>0</v>
      </c>
      <c r="AI24" s="24" t="e">
        <f t="shared" ca="1" si="4"/>
        <v>#N/A</v>
      </c>
      <c r="AJ24" s="60" t="e">
        <f t="shared" ca="1" si="5"/>
        <v>#N/A</v>
      </c>
      <c r="AK24" s="24" t="e">
        <f ca="1">_xlfn.RANK.EQ(AJ24,_TrefferListe2,1)+(COUNTIF($AJ$2:AJ24,AJ24)-1)</f>
        <v>#N/A</v>
      </c>
      <c r="AL24" s="24">
        <v>23</v>
      </c>
      <c r="AM24" s="24" t="e">
        <f t="shared" ca="1" si="6"/>
        <v>#N/A</v>
      </c>
    </row>
    <row r="25" spans="1:39" x14ac:dyDescent="0.2">
      <c r="A25" s="1" t="s">
        <v>35</v>
      </c>
      <c r="B25" s="57">
        <f>B27-11</f>
        <v>44881</v>
      </c>
      <c r="C25" s="58"/>
      <c r="D25" s="58"/>
      <c r="E25" s="58"/>
      <c r="F25" s="58"/>
      <c r="G25" s="58"/>
      <c r="H25" s="58"/>
      <c r="I25" s="58"/>
      <c r="J25" s="58"/>
      <c r="K25" s="58"/>
      <c r="L25" s="58"/>
      <c r="M25" s="58"/>
      <c r="N25" s="58"/>
      <c r="O25" s="58" t="s">
        <v>69</v>
      </c>
      <c r="P25" s="58"/>
      <c r="Q25" s="58"/>
      <c r="R25" s="58"/>
      <c r="T25" s="24" t="b">
        <f ca="1">INDEX(Einstellungen!$G$5:$G$40,MATCH(A25,Einstellungen!$E$5:$E$40,0))&lt;&gt;"nein"</f>
        <v>1</v>
      </c>
      <c r="U25" s="24" t="str">
        <f t="shared" ca="1" si="7"/>
        <v>Buß- und Bettag</v>
      </c>
      <c r="V25" s="24">
        <f ca="1">IF(INDEX(Einstellungen!$G$5:$G$40,MATCH(A25,Einstellungen!$E$5:$E$40,0))="normal",4,IF(INDEX(Einstellungen!$G$5:$G$40,MATCH(A25,Einstellungen!$E$5:$E$40,0))="farbig",8,0))</f>
        <v>4</v>
      </c>
      <c r="W25" s="24">
        <f ca="1">IF(INDEX(Einstellungen!$H$5:$H$40,MATCH(A25,Einstellungen!$E$5:$E$40,0))="wie Sa",1,0)</f>
        <v>0</v>
      </c>
      <c r="X25" s="24">
        <f ca="1">IF(INDEX(Einstellungen!$H$5:$H$40,MATCH(A25,Einstellungen!$E$5:$E$40,0))="wie So",2,0)</f>
        <v>0</v>
      </c>
      <c r="Y25" s="24">
        <f t="shared" ca="1" si="8"/>
        <v>0</v>
      </c>
      <c r="AA25" s="24"/>
      <c r="AB25" s="24"/>
      <c r="AC25" s="24"/>
      <c r="AD25" s="24"/>
      <c r="AE25" s="24"/>
      <c r="AF25" s="24"/>
      <c r="AG25" s="24">
        <v>24</v>
      </c>
      <c r="AH25" s="24">
        <f t="shared" ca="1" si="3"/>
        <v>0</v>
      </c>
      <c r="AI25" s="24" t="e">
        <f t="shared" ca="1" si="4"/>
        <v>#N/A</v>
      </c>
      <c r="AJ25" s="60" t="e">
        <f t="shared" ca="1" si="5"/>
        <v>#N/A</v>
      </c>
      <c r="AK25" s="24" t="e">
        <f ca="1">_xlfn.RANK.EQ(AJ25,_TrefferListe2,1)+(COUNTIF($AJ$2:AJ25,AJ25)-1)</f>
        <v>#N/A</v>
      </c>
      <c r="AL25" s="24">
        <v>24</v>
      </c>
      <c r="AM25" s="24" t="e">
        <f t="shared" ca="1" si="6"/>
        <v>#N/A</v>
      </c>
    </row>
    <row r="26" spans="1:39" x14ac:dyDescent="0.2">
      <c r="A26" s="1" t="s">
        <v>43</v>
      </c>
      <c r="B26" s="57">
        <f>B27-7</f>
        <v>44885</v>
      </c>
      <c r="C26" s="58"/>
      <c r="D26" s="58"/>
      <c r="E26" s="58"/>
      <c r="F26" s="58"/>
      <c r="G26" s="58"/>
      <c r="H26" s="58"/>
      <c r="I26" s="58"/>
      <c r="J26" s="58"/>
      <c r="K26" s="58"/>
      <c r="L26" s="58"/>
      <c r="M26" s="58"/>
      <c r="N26" s="58"/>
      <c r="O26" s="58"/>
      <c r="P26" s="58"/>
      <c r="Q26" s="58"/>
      <c r="R26" s="58"/>
      <c r="T26" s="24" t="b">
        <f ca="1">INDEX(Einstellungen!$G$5:$G$40,MATCH(A26,Einstellungen!$E$5:$E$40,0))&lt;&gt;"nein"</f>
        <v>1</v>
      </c>
      <c r="U26" s="24" t="str">
        <f t="shared" ca="1" si="7"/>
        <v>Totensonntag</v>
      </c>
      <c r="V26" s="24">
        <f ca="1">IF(INDEX(Einstellungen!$G$5:$G$40,MATCH(A26,Einstellungen!$E$5:$E$40,0))="normal",4,IF(INDEX(Einstellungen!$G$5:$G$40,MATCH(A26,Einstellungen!$E$5:$E$40,0))="farbig",8,0))</f>
        <v>4</v>
      </c>
      <c r="W26" s="24">
        <f ca="1">IF(INDEX(Einstellungen!$H$5:$H$40,MATCH(A26,Einstellungen!$E$5:$E$40,0))="wie Sa",1,0)</f>
        <v>0</v>
      </c>
      <c r="X26" s="24">
        <f ca="1">IF(INDEX(Einstellungen!$H$5:$H$40,MATCH(A26,Einstellungen!$E$5:$E$40,0))="wie So",2,0)</f>
        <v>0</v>
      </c>
      <c r="Y26" s="24">
        <f t="shared" ca="1" si="8"/>
        <v>0</v>
      </c>
      <c r="AA26" s="24"/>
      <c r="AB26" s="24"/>
      <c r="AC26" s="24"/>
      <c r="AD26" s="24"/>
      <c r="AE26" s="24"/>
      <c r="AF26" s="24"/>
      <c r="AG26" s="24">
        <v>25</v>
      </c>
      <c r="AH26" s="24">
        <f t="shared" ca="1" si="3"/>
        <v>0</v>
      </c>
      <c r="AI26" s="24" t="e">
        <f t="shared" ca="1" si="4"/>
        <v>#N/A</v>
      </c>
      <c r="AJ26" s="60" t="e">
        <f t="shared" ca="1" si="5"/>
        <v>#N/A</v>
      </c>
      <c r="AK26" s="24" t="e">
        <f ca="1">_xlfn.RANK.EQ(AJ26,_TrefferListe2,1)+(COUNTIF($AJ$2:AJ26,AJ26)-1)</f>
        <v>#N/A</v>
      </c>
      <c r="AL26" s="24">
        <v>25</v>
      </c>
      <c r="AM26" s="24" t="e">
        <f t="shared" ca="1" si="6"/>
        <v>#N/A</v>
      </c>
    </row>
    <row r="27" spans="1:39" x14ac:dyDescent="0.2">
      <c r="A27" s="1" t="s">
        <v>44</v>
      </c>
      <c r="B27" s="57">
        <f>B32-WEEKDAY(B32,2)-21</f>
        <v>44892</v>
      </c>
      <c r="C27" s="58"/>
      <c r="D27" s="58"/>
      <c r="E27" s="58"/>
      <c r="F27" s="58"/>
      <c r="G27" s="58"/>
      <c r="H27" s="58"/>
      <c r="I27" s="58"/>
      <c r="J27" s="58"/>
      <c r="K27" s="58"/>
      <c r="L27" s="58"/>
      <c r="M27" s="58"/>
      <c r="N27" s="58"/>
      <c r="O27" s="58"/>
      <c r="P27" s="58"/>
      <c r="Q27" s="58"/>
      <c r="R27" s="58"/>
      <c r="T27" s="24" t="b">
        <f ca="1">INDEX(Einstellungen!$G$5:$G$40,MATCH(A27,Einstellungen!$E$5:$E$40,0))&lt;&gt;"nein"</f>
        <v>1</v>
      </c>
      <c r="U27" s="24" t="str">
        <f t="shared" ca="1" si="7"/>
        <v>1. Advent</v>
      </c>
      <c r="V27" s="24">
        <f ca="1">IF(INDEX(Einstellungen!$G$5:$G$40,MATCH(A27,Einstellungen!$E$5:$E$40,0))="normal",4,IF(INDEX(Einstellungen!$G$5:$G$40,MATCH(A27,Einstellungen!$E$5:$E$40,0))="farbig",8,0))</f>
        <v>4</v>
      </c>
      <c r="W27" s="24">
        <f ca="1">IF(INDEX(Einstellungen!$H$5:$H$40,MATCH(A27,Einstellungen!$E$5:$E$40,0))="wie Sa",1,0)</f>
        <v>0</v>
      </c>
      <c r="X27" s="24">
        <f ca="1">IF(INDEX(Einstellungen!$H$5:$H$40,MATCH(A27,Einstellungen!$E$5:$E$40,0))="wie So",2,0)</f>
        <v>0</v>
      </c>
      <c r="Y27" s="24">
        <f t="shared" ca="1" si="8"/>
        <v>0</v>
      </c>
      <c r="AA27" s="24"/>
      <c r="AB27" s="24"/>
      <c r="AC27" s="24"/>
      <c r="AD27" s="24"/>
      <c r="AE27" s="24"/>
      <c r="AF27" s="24"/>
      <c r="AG27" s="24">
        <v>26</v>
      </c>
      <c r="AH27" s="24">
        <f t="shared" ca="1" si="3"/>
        <v>0</v>
      </c>
      <c r="AI27" s="24" t="e">
        <f t="shared" ca="1" si="4"/>
        <v>#N/A</v>
      </c>
      <c r="AJ27" s="60" t="e">
        <f t="shared" ca="1" si="5"/>
        <v>#N/A</v>
      </c>
      <c r="AK27" s="24" t="e">
        <f ca="1">_xlfn.RANK.EQ(AJ27,_TrefferListe2,1)+(COUNTIF($AJ$2:AJ27,AJ27)-1)</f>
        <v>#N/A</v>
      </c>
      <c r="AL27" s="24">
        <v>26</v>
      </c>
      <c r="AM27" s="24" t="e">
        <f t="shared" ca="1" si="6"/>
        <v>#N/A</v>
      </c>
    </row>
    <row r="28" spans="1:39" x14ac:dyDescent="0.2">
      <c r="A28" s="1" t="s">
        <v>45</v>
      </c>
      <c r="B28" s="57">
        <f>B27+7</f>
        <v>44899</v>
      </c>
      <c r="C28" s="58"/>
      <c r="D28" s="58"/>
      <c r="E28" s="58"/>
      <c r="F28" s="58"/>
      <c r="G28" s="58"/>
      <c r="H28" s="58"/>
      <c r="I28" s="58"/>
      <c r="J28" s="58"/>
      <c r="K28" s="58"/>
      <c r="L28" s="58"/>
      <c r="M28" s="58"/>
      <c r="N28" s="58"/>
      <c r="O28" s="58"/>
      <c r="P28" s="58"/>
      <c r="Q28" s="58"/>
      <c r="R28" s="58"/>
      <c r="T28" s="24" t="b">
        <f ca="1">INDEX(Einstellungen!$G$5:$G$40,MATCH(A28,Einstellungen!$E$5:$E$40,0))&lt;&gt;"nein"</f>
        <v>1</v>
      </c>
      <c r="U28" s="24" t="str">
        <f t="shared" ca="1" si="7"/>
        <v>2. Advent</v>
      </c>
      <c r="V28" s="24">
        <f ca="1">IF(INDEX(Einstellungen!$G$5:$G$40,MATCH(A28,Einstellungen!$E$5:$E$40,0))="normal",4,IF(INDEX(Einstellungen!$G$5:$G$40,MATCH(A28,Einstellungen!$E$5:$E$40,0))="farbig",8,0))</f>
        <v>4</v>
      </c>
      <c r="W28" s="24">
        <f ca="1">IF(INDEX(Einstellungen!$H$5:$H$40,MATCH(A28,Einstellungen!$E$5:$E$40,0))="wie Sa",1,0)</f>
        <v>0</v>
      </c>
      <c r="X28" s="24">
        <f ca="1">IF(INDEX(Einstellungen!$H$5:$H$40,MATCH(A28,Einstellungen!$E$5:$E$40,0))="wie So",2,0)</f>
        <v>0</v>
      </c>
      <c r="Y28" s="24">
        <f t="shared" ca="1" si="8"/>
        <v>0</v>
      </c>
      <c r="AA28" s="24"/>
      <c r="AB28" s="24"/>
      <c r="AC28" s="24"/>
      <c r="AD28" s="24"/>
      <c r="AE28" s="24"/>
      <c r="AF28" s="24"/>
      <c r="AG28" s="24">
        <v>27</v>
      </c>
      <c r="AH28" s="24">
        <f t="shared" ca="1" si="3"/>
        <v>0</v>
      </c>
      <c r="AI28" s="24" t="e">
        <f t="shared" ca="1" si="4"/>
        <v>#N/A</v>
      </c>
      <c r="AJ28" s="60" t="e">
        <f t="shared" ca="1" si="5"/>
        <v>#N/A</v>
      </c>
      <c r="AK28" s="24" t="e">
        <f ca="1">_xlfn.RANK.EQ(AJ28,_TrefferListe2,1)+(COUNTIF($AJ$2:AJ28,AJ28)-1)</f>
        <v>#N/A</v>
      </c>
      <c r="AL28" s="24">
        <v>27</v>
      </c>
      <c r="AM28" s="24" t="e">
        <f t="shared" ca="1" si="6"/>
        <v>#N/A</v>
      </c>
    </row>
    <row r="29" spans="1:39" x14ac:dyDescent="0.2">
      <c r="A29" s="1" t="s">
        <v>46</v>
      </c>
      <c r="B29" s="57">
        <f>B28+7</f>
        <v>44906</v>
      </c>
      <c r="C29" s="58"/>
      <c r="D29" s="58"/>
      <c r="E29" s="58"/>
      <c r="F29" s="58"/>
      <c r="G29" s="58"/>
      <c r="H29" s="58"/>
      <c r="I29" s="58"/>
      <c r="J29" s="58"/>
      <c r="K29" s="58"/>
      <c r="L29" s="58"/>
      <c r="M29" s="58"/>
      <c r="N29" s="58"/>
      <c r="O29" s="58"/>
      <c r="P29" s="58"/>
      <c r="Q29" s="58"/>
      <c r="R29" s="58"/>
      <c r="T29" s="24" t="b">
        <f ca="1">INDEX(Einstellungen!$G$5:$G$40,MATCH(A29,Einstellungen!$E$5:$E$40,0))&lt;&gt;"nein"</f>
        <v>1</v>
      </c>
      <c r="U29" s="24" t="str">
        <f t="shared" ca="1" si="7"/>
        <v>3. Advent</v>
      </c>
      <c r="V29" s="24">
        <f ca="1">IF(INDEX(Einstellungen!$G$5:$G$40,MATCH(A29,Einstellungen!$E$5:$E$40,0))="normal",4,IF(INDEX(Einstellungen!$G$5:$G$40,MATCH(A29,Einstellungen!$E$5:$E$40,0))="farbig",8,0))</f>
        <v>4</v>
      </c>
      <c r="W29" s="24">
        <f ca="1">IF(INDEX(Einstellungen!$H$5:$H$40,MATCH(A29,Einstellungen!$E$5:$E$40,0))="wie Sa",1,0)</f>
        <v>0</v>
      </c>
      <c r="X29" s="24">
        <f ca="1">IF(INDEX(Einstellungen!$H$5:$H$40,MATCH(A29,Einstellungen!$E$5:$E$40,0))="wie So",2,0)</f>
        <v>0</v>
      </c>
      <c r="Y29" s="24">
        <f t="shared" ca="1" si="8"/>
        <v>0</v>
      </c>
      <c r="AA29" s="24"/>
      <c r="AB29" s="24"/>
      <c r="AC29" s="24"/>
      <c r="AD29" s="24"/>
      <c r="AE29" s="24"/>
      <c r="AF29" s="24"/>
      <c r="AG29" s="24">
        <v>28</v>
      </c>
      <c r="AH29" s="24">
        <f t="shared" ca="1" si="3"/>
        <v>0</v>
      </c>
      <c r="AI29" s="24" t="e">
        <f t="shared" ca="1" si="4"/>
        <v>#N/A</v>
      </c>
      <c r="AJ29" s="60" t="e">
        <f t="shared" ca="1" si="5"/>
        <v>#N/A</v>
      </c>
      <c r="AK29" s="24" t="e">
        <f ca="1">_xlfn.RANK.EQ(AJ29,_TrefferListe2,1)+(COUNTIF($AJ$2:AJ29,AJ29)-1)</f>
        <v>#N/A</v>
      </c>
      <c r="AL29" s="24">
        <v>28</v>
      </c>
      <c r="AM29" s="24" t="e">
        <f t="shared" ca="1" si="6"/>
        <v>#N/A</v>
      </c>
    </row>
    <row r="30" spans="1:39" x14ac:dyDescent="0.2">
      <c r="A30" s="1" t="s">
        <v>47</v>
      </c>
      <c r="B30" s="57">
        <f>B29+7</f>
        <v>44913</v>
      </c>
      <c r="C30" s="58"/>
      <c r="D30" s="58"/>
      <c r="E30" s="58"/>
      <c r="F30" s="58"/>
      <c r="G30" s="58"/>
      <c r="H30" s="58"/>
      <c r="I30" s="58"/>
      <c r="J30" s="58"/>
      <c r="K30" s="58"/>
      <c r="L30" s="58"/>
      <c r="M30" s="58"/>
      <c r="N30" s="58"/>
      <c r="O30" s="58"/>
      <c r="P30" s="58"/>
      <c r="Q30" s="58"/>
      <c r="R30" s="58"/>
      <c r="T30" s="24" t="b">
        <f ca="1">INDEX(Einstellungen!$G$5:$G$40,MATCH(A30,Einstellungen!$E$5:$E$40,0))&lt;&gt;"nein"</f>
        <v>1</v>
      </c>
      <c r="U30" s="24" t="str">
        <f t="shared" ca="1" si="7"/>
        <v>4. Advent</v>
      </c>
      <c r="V30" s="24">
        <f ca="1">IF(INDEX(Einstellungen!$G$5:$G$40,MATCH(A30,Einstellungen!$E$5:$E$40,0))="normal",4,IF(INDEX(Einstellungen!$G$5:$G$40,MATCH(A30,Einstellungen!$E$5:$E$40,0))="farbig",8,0))</f>
        <v>4</v>
      </c>
      <c r="W30" s="24">
        <f ca="1">IF(INDEX(Einstellungen!$H$5:$H$40,MATCH(A30,Einstellungen!$E$5:$E$40,0))="wie Sa",1,0)</f>
        <v>0</v>
      </c>
      <c r="X30" s="24">
        <f ca="1">IF(INDEX(Einstellungen!$H$5:$H$40,MATCH(A30,Einstellungen!$E$5:$E$40,0))="wie So",2,0)</f>
        <v>0</v>
      </c>
      <c r="Y30" s="24">
        <f t="shared" ca="1" si="8"/>
        <v>0</v>
      </c>
      <c r="AA30" s="24"/>
      <c r="AB30" s="24"/>
      <c r="AC30" s="24"/>
      <c r="AD30" s="24"/>
      <c r="AE30" s="24"/>
      <c r="AF30" s="24"/>
      <c r="AG30" s="24">
        <v>29</v>
      </c>
      <c r="AH30" s="24">
        <f t="shared" ca="1" si="3"/>
        <v>0</v>
      </c>
      <c r="AI30" s="24" t="e">
        <f t="shared" ca="1" si="4"/>
        <v>#N/A</v>
      </c>
      <c r="AJ30" s="60" t="e">
        <f t="shared" ca="1" si="5"/>
        <v>#N/A</v>
      </c>
      <c r="AK30" s="24" t="e">
        <f ca="1">_xlfn.RANK.EQ(AJ30,_TrefferListe2,1)+(COUNTIF($AJ$2:AJ30,AJ30)-1)</f>
        <v>#N/A</v>
      </c>
      <c r="AL30" s="24">
        <v>29</v>
      </c>
      <c r="AM30" s="24" t="e">
        <f t="shared" ca="1" si="6"/>
        <v>#N/A</v>
      </c>
    </row>
    <row r="31" spans="1:39" x14ac:dyDescent="0.2">
      <c r="A31" s="1" t="s">
        <v>48</v>
      </c>
      <c r="B31" s="57">
        <f>DATE(_Jahr,12,24)</f>
        <v>44919</v>
      </c>
      <c r="C31" s="58"/>
      <c r="D31" s="58"/>
      <c r="E31" s="58"/>
      <c r="F31" s="58"/>
      <c r="G31" s="58"/>
      <c r="H31" s="58"/>
      <c r="I31" s="58"/>
      <c r="J31" s="58"/>
      <c r="K31" s="58"/>
      <c r="L31" s="58"/>
      <c r="M31" s="58"/>
      <c r="N31" s="58"/>
      <c r="O31" s="58"/>
      <c r="P31" s="58"/>
      <c r="Q31" s="58"/>
      <c r="R31" s="58"/>
      <c r="T31" s="24" t="b">
        <f ca="1">INDEX(Einstellungen!$G$5:$G$40,MATCH(A31,Einstellungen!$E$5:$E$40,0))&lt;&gt;"nein"</f>
        <v>1</v>
      </c>
      <c r="U31" s="24" t="str">
        <f t="shared" ca="1" si="7"/>
        <v>Heiligabend</v>
      </c>
      <c r="V31" s="24">
        <f ca="1">IF(INDEX(Einstellungen!$G$5:$G$40,MATCH(A31,Einstellungen!$E$5:$E$40,0))="normal",4,IF(INDEX(Einstellungen!$G$5:$G$40,MATCH(A31,Einstellungen!$E$5:$E$40,0))="farbig",8,0))</f>
        <v>4</v>
      </c>
      <c r="W31" s="24">
        <f ca="1">IF(INDEX(Einstellungen!$H$5:$H$40,MATCH(A31,Einstellungen!$E$5:$E$40,0))="wie Sa",1,0)</f>
        <v>0</v>
      </c>
      <c r="X31" s="24">
        <f ca="1">IF(INDEX(Einstellungen!$H$5:$H$40,MATCH(A31,Einstellungen!$E$5:$E$40,0))="wie So",2,0)</f>
        <v>0</v>
      </c>
      <c r="Y31" s="24">
        <f t="shared" ca="1" si="8"/>
        <v>0</v>
      </c>
      <c r="AA31" s="24"/>
      <c r="AB31" s="24"/>
      <c r="AC31" s="24"/>
      <c r="AD31" s="24"/>
      <c r="AE31" s="24"/>
      <c r="AF31" s="24"/>
      <c r="AG31" s="24">
        <v>30</v>
      </c>
      <c r="AH31" s="24">
        <f t="shared" ca="1" si="3"/>
        <v>0</v>
      </c>
      <c r="AI31" s="24" t="e">
        <f t="shared" ca="1" si="4"/>
        <v>#N/A</v>
      </c>
      <c r="AJ31" s="60" t="e">
        <f t="shared" ca="1" si="5"/>
        <v>#N/A</v>
      </c>
      <c r="AK31" s="24" t="e">
        <f ca="1">_xlfn.RANK.EQ(AJ31,_TrefferListe2,1)+(COUNTIF($AJ$2:AJ31,AJ31)-1)</f>
        <v>#N/A</v>
      </c>
      <c r="AL31" s="24">
        <v>30</v>
      </c>
      <c r="AM31" s="24" t="e">
        <f t="shared" ca="1" si="6"/>
        <v>#N/A</v>
      </c>
    </row>
    <row r="32" spans="1:39" x14ac:dyDescent="0.2">
      <c r="A32" s="1" t="s">
        <v>29</v>
      </c>
      <c r="B32" s="57">
        <f>DATE(_Jahr,12,25)</f>
        <v>44920</v>
      </c>
      <c r="C32" s="58" t="s">
        <v>69</v>
      </c>
      <c r="D32" s="58" t="s">
        <v>69</v>
      </c>
      <c r="E32" s="58" t="s">
        <v>69</v>
      </c>
      <c r="F32" s="58" t="s">
        <v>69</v>
      </c>
      <c r="G32" s="58" t="s">
        <v>69</v>
      </c>
      <c r="H32" s="58" t="s">
        <v>69</v>
      </c>
      <c r="I32" s="58" t="s">
        <v>69</v>
      </c>
      <c r="J32" s="58" t="s">
        <v>69</v>
      </c>
      <c r="K32" s="58" t="s">
        <v>69</v>
      </c>
      <c r="L32" s="58" t="s">
        <v>69</v>
      </c>
      <c r="M32" s="58" t="s">
        <v>69</v>
      </c>
      <c r="N32" s="58" t="s">
        <v>69</v>
      </c>
      <c r="O32" s="58" t="s">
        <v>69</v>
      </c>
      <c r="P32" s="58" t="s">
        <v>69</v>
      </c>
      <c r="Q32" s="58" t="s">
        <v>69</v>
      </c>
      <c r="R32" s="58" t="s">
        <v>69</v>
      </c>
      <c r="T32" s="24" t="b">
        <f ca="1">INDEX(Einstellungen!$G$5:$G$40,MATCH(A32,Einstellungen!$E$5:$E$40,0))&lt;&gt;"nein"</f>
        <v>1</v>
      </c>
      <c r="U32" s="24" t="str">
        <f t="shared" ca="1" si="7"/>
        <v>1. Weihnachtstag</v>
      </c>
      <c r="V32" s="24">
        <f ca="1">IF(INDEX(Einstellungen!$G$5:$G$40,MATCH(A32,Einstellungen!$E$5:$E$40,0))="normal",4,IF(INDEX(Einstellungen!$G$5:$G$40,MATCH(A32,Einstellungen!$E$5:$E$40,0))="farbig",8,0))</f>
        <v>4</v>
      </c>
      <c r="W32" s="24">
        <f ca="1">IF(INDEX(Einstellungen!$H$5:$H$40,MATCH(A32,Einstellungen!$E$5:$E$40,0))="wie Sa",1,0)</f>
        <v>0</v>
      </c>
      <c r="X32" s="24">
        <f ca="1">IF(INDEX(Einstellungen!$H$5:$H$40,MATCH(A32,Einstellungen!$E$5:$E$40,0))="wie So",2,0)</f>
        <v>2</v>
      </c>
      <c r="Y32" s="24">
        <f t="shared" ca="1" si="8"/>
        <v>2</v>
      </c>
      <c r="AA32" s="24"/>
      <c r="AB32" s="24"/>
      <c r="AC32" s="24"/>
      <c r="AD32" s="24"/>
      <c r="AE32" s="24"/>
      <c r="AF32" s="24"/>
      <c r="AG32" s="24">
        <v>31</v>
      </c>
      <c r="AH32" s="24">
        <f t="shared" ca="1" si="3"/>
        <v>12</v>
      </c>
      <c r="AI32" s="24" t="e">
        <f t="shared" ca="1" si="4"/>
        <v>#N/A</v>
      </c>
      <c r="AJ32" s="60" t="e">
        <f t="shared" ca="1" si="5"/>
        <v>#N/A</v>
      </c>
      <c r="AK32" s="24" t="e">
        <f ca="1">_xlfn.RANK.EQ(AJ32,_TrefferListe2,1)+(COUNTIF($AJ$2:AJ32,AJ32)-1)</f>
        <v>#N/A</v>
      </c>
      <c r="AL32" s="24">
        <v>31</v>
      </c>
      <c r="AM32" s="24" t="e">
        <f t="shared" ca="1" si="6"/>
        <v>#N/A</v>
      </c>
    </row>
    <row r="33" spans="1:39" x14ac:dyDescent="0.2">
      <c r="A33" s="1" t="s">
        <v>30</v>
      </c>
      <c r="B33" s="57">
        <f>DATE(_Jahr,12,26)</f>
        <v>44921</v>
      </c>
      <c r="C33" s="58" t="s">
        <v>69</v>
      </c>
      <c r="D33" s="58" t="s">
        <v>69</v>
      </c>
      <c r="E33" s="58" t="s">
        <v>69</v>
      </c>
      <c r="F33" s="58" t="s">
        <v>69</v>
      </c>
      <c r="G33" s="58" t="s">
        <v>69</v>
      </c>
      <c r="H33" s="58" t="s">
        <v>69</v>
      </c>
      <c r="I33" s="58" t="s">
        <v>69</v>
      </c>
      <c r="J33" s="58" t="s">
        <v>69</v>
      </c>
      <c r="K33" s="58" t="s">
        <v>69</v>
      </c>
      <c r="L33" s="58" t="s">
        <v>69</v>
      </c>
      <c r="M33" s="58" t="s">
        <v>69</v>
      </c>
      <c r="N33" s="58" t="s">
        <v>69</v>
      </c>
      <c r="O33" s="58" t="s">
        <v>69</v>
      </c>
      <c r="P33" s="58" t="s">
        <v>69</v>
      </c>
      <c r="Q33" s="58" t="s">
        <v>69</v>
      </c>
      <c r="R33" s="58" t="s">
        <v>69</v>
      </c>
      <c r="T33" s="24" t="b">
        <f ca="1">INDEX(Einstellungen!$G$5:$G$40,MATCH(A33,Einstellungen!$E$5:$E$40,0))&lt;&gt;"nein"</f>
        <v>1</v>
      </c>
      <c r="U33" s="24" t="str">
        <f t="shared" ca="1" si="7"/>
        <v>2. Weihnachtstag</v>
      </c>
      <c r="V33" s="24">
        <f ca="1">IF(INDEX(Einstellungen!$G$5:$G$40,MATCH(A33,Einstellungen!$E$5:$E$40,0))="normal",4,IF(INDEX(Einstellungen!$G$5:$G$40,MATCH(A33,Einstellungen!$E$5:$E$40,0))="farbig",8,0))</f>
        <v>4</v>
      </c>
      <c r="W33" s="24">
        <f ca="1">IF(INDEX(Einstellungen!$H$5:$H$40,MATCH(A33,Einstellungen!$E$5:$E$40,0))="wie Sa",1,0)</f>
        <v>0</v>
      </c>
      <c r="X33" s="24">
        <f ca="1">IF(INDEX(Einstellungen!$H$5:$H$40,MATCH(A33,Einstellungen!$E$5:$E$40,0))="wie So",2,0)</f>
        <v>2</v>
      </c>
      <c r="Y33" s="24">
        <f t="shared" ca="1" si="8"/>
        <v>2</v>
      </c>
      <c r="AA33" s="24"/>
      <c r="AB33" s="24"/>
      <c r="AC33" s="24"/>
      <c r="AD33" s="24"/>
      <c r="AE33" s="24"/>
      <c r="AF33" s="24"/>
      <c r="AG33" s="24">
        <v>32</v>
      </c>
      <c r="AH33" s="24">
        <f t="shared" ca="1" si="3"/>
        <v>13</v>
      </c>
      <c r="AI33" s="24" t="e">
        <f t="shared" ca="1" si="4"/>
        <v>#N/A</v>
      </c>
      <c r="AJ33" s="60" t="e">
        <f t="shared" ca="1" si="5"/>
        <v>#N/A</v>
      </c>
      <c r="AK33" s="24" t="e">
        <f ca="1">_xlfn.RANK.EQ(AJ33,_TrefferListe2,1)+(COUNTIF($AJ$2:AJ33,AJ33)-1)</f>
        <v>#N/A</v>
      </c>
      <c r="AL33" s="24">
        <v>32</v>
      </c>
      <c r="AM33" s="24" t="e">
        <f t="shared" ca="1" si="6"/>
        <v>#N/A</v>
      </c>
    </row>
    <row r="34" spans="1:39" x14ac:dyDescent="0.2">
      <c r="A34" s="1" t="s">
        <v>49</v>
      </c>
      <c r="B34" s="57">
        <f>DATE(_Jahr,12,31)</f>
        <v>44926</v>
      </c>
      <c r="C34" s="58"/>
      <c r="D34" s="58"/>
      <c r="E34" s="58"/>
      <c r="F34" s="58"/>
      <c r="G34" s="58"/>
      <c r="H34" s="58"/>
      <c r="I34" s="58"/>
      <c r="J34" s="58"/>
      <c r="K34" s="58"/>
      <c r="L34" s="58"/>
      <c r="M34" s="58"/>
      <c r="N34" s="58"/>
      <c r="O34" s="58"/>
      <c r="P34" s="58"/>
      <c r="Q34" s="58"/>
      <c r="R34" s="58"/>
      <c r="T34" s="24" t="b">
        <f ca="1">INDEX(Einstellungen!$G$5:$G$40,MATCH(A34,Einstellungen!$E$5:$E$40,0))&lt;&gt;"nein"</f>
        <v>1</v>
      </c>
      <c r="U34" s="24" t="str">
        <f t="shared" ca="1" si="7"/>
        <v>Silvester</v>
      </c>
      <c r="V34" s="24">
        <f ca="1">IF(INDEX(Einstellungen!$G$5:$G$40,MATCH(A34,Einstellungen!$E$5:$E$40,0))="normal",4,IF(INDEX(Einstellungen!$G$5:$G$40,MATCH(A34,Einstellungen!$E$5:$E$40,0))="farbig",8,0))</f>
        <v>4</v>
      </c>
      <c r="W34" s="24">
        <f ca="1">IF(INDEX(Einstellungen!$H$5:$H$40,MATCH(A34,Einstellungen!$E$5:$E$40,0))="wie Sa",1,0)</f>
        <v>0</v>
      </c>
      <c r="X34" s="24">
        <f ca="1">IF(INDEX(Einstellungen!$H$5:$H$40,MATCH(A34,Einstellungen!$E$5:$E$40,0))="wie So",2,0)</f>
        <v>0</v>
      </c>
      <c r="Y34" s="24">
        <f t="shared" ca="1" si="8"/>
        <v>0</v>
      </c>
      <c r="AA34" s="24"/>
      <c r="AB34" s="24"/>
      <c r="AC34" s="24"/>
      <c r="AD34" s="24"/>
      <c r="AE34" s="24"/>
      <c r="AF34" s="24"/>
      <c r="AG34" s="24">
        <v>33</v>
      </c>
      <c r="AH34" s="24">
        <f t="shared" ca="1" si="3"/>
        <v>0</v>
      </c>
      <c r="AI34" s="24" t="e">
        <f t="shared" ca="1" si="4"/>
        <v>#N/A</v>
      </c>
      <c r="AJ34" s="60" t="e">
        <f t="shared" ca="1" si="5"/>
        <v>#N/A</v>
      </c>
      <c r="AK34" s="24" t="e">
        <f ca="1">_xlfn.RANK.EQ(AJ34,_TrefferListe2,1)+(COUNTIF($AJ$2:AJ34,AJ34)-1)</f>
        <v>#N/A</v>
      </c>
      <c r="AL34" s="24">
        <v>33</v>
      </c>
      <c r="AM34" s="24" t="e">
        <f t="shared" ca="1" si="6"/>
        <v>#N/A</v>
      </c>
    </row>
  </sheetData>
  <sheetProtection password="FB09" sheet="1" objects="1" scenarios="1" selectLockedCells="1" selectUnlockedCells="1"/>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4"/>
  <dimension ref="A1:R37"/>
  <sheetViews>
    <sheetView workbookViewId="0"/>
  </sheetViews>
  <sheetFormatPr baseColWidth="10" defaultRowHeight="12.75" x14ac:dyDescent="0.2"/>
  <cols>
    <col min="3" max="3" width="19.5703125" bestFit="1" customWidth="1"/>
    <col min="5" max="5" width="8.28515625" bestFit="1" customWidth="1"/>
    <col min="6" max="8" width="4.5703125" bestFit="1" customWidth="1"/>
    <col min="9" max="9" width="5.7109375" customWidth="1"/>
    <col min="11" max="11" width="19.5703125" bestFit="1" customWidth="1"/>
    <col min="12" max="12" width="6.7109375" bestFit="1" customWidth="1"/>
    <col min="13" max="13" width="8.28515625" bestFit="1" customWidth="1"/>
    <col min="15" max="18" width="4.5703125" bestFit="1" customWidth="1"/>
  </cols>
  <sheetData>
    <row r="1" spans="1:18" ht="78.75" x14ac:dyDescent="0.2">
      <c r="A1" s="24" t="s">
        <v>110</v>
      </c>
      <c r="B1" s="24" t="s">
        <v>72</v>
      </c>
      <c r="C1" s="24" t="s">
        <v>71</v>
      </c>
      <c r="D1" s="24" t="s">
        <v>101</v>
      </c>
      <c r="E1" s="59" t="s">
        <v>100</v>
      </c>
      <c r="F1" s="59" t="s">
        <v>109</v>
      </c>
      <c r="G1" s="59" t="s">
        <v>95</v>
      </c>
      <c r="H1" s="59" t="s">
        <v>96</v>
      </c>
      <c r="I1" s="24"/>
      <c r="J1" s="1" t="s">
        <v>72</v>
      </c>
      <c r="K1" s="1" t="s">
        <v>71</v>
      </c>
      <c r="L1" s="61" t="s">
        <v>103</v>
      </c>
      <c r="M1" s="59" t="s">
        <v>100</v>
      </c>
      <c r="N1" s="24"/>
      <c r="O1" s="59" t="s">
        <v>109</v>
      </c>
      <c r="P1" s="59" t="s">
        <v>95</v>
      </c>
      <c r="Q1" s="59" t="s">
        <v>96</v>
      </c>
      <c r="R1" s="59" t="s">
        <v>117</v>
      </c>
    </row>
    <row r="2" spans="1:18" x14ac:dyDescent="0.2">
      <c r="A2" s="19">
        <f>Einstellungen!K5</f>
        <v>44865</v>
      </c>
      <c r="B2" s="62">
        <f>IF(A2=0,"",IF(Einstellungen!I5="Einmalig",A2,DATE(_Jahr,MONTH(A2),DAY(A2))))</f>
        <v>44865</v>
      </c>
      <c r="C2" s="1" t="str">
        <f>IF(OR(ISBLANK(Einstellungen!K5),NOT(ISNUMBER(Einstellungen!K5))),"",IF(OR(Einstellungen!L5="Einmalig",ISBLANK(Einstellungen!L5)),Einstellungen!J5,Einstellungen!J5&amp;IF(Einstellungen!L5="Jährlich",""," (" &amp;_Jahr-YEAR(Einstellungen!K5)&amp;")")))</f>
        <v>Brückentag</v>
      </c>
      <c r="D2" s="1">
        <f ca="1">IF(B2="","",RANK(B2,$B$2:$B$37,1)+(COUNTIF(OFFSET($B$2,0,0,ROW()-ROW($B$2)+1,1),B2)-1))</f>
        <v>13</v>
      </c>
      <c r="E2" s="63" t="b">
        <f>INDEX(Einstellungen!$M$5:$M$40,MATCH(A2,$A$2:$A$37,0))&lt;&gt;"nein"</f>
        <v>1</v>
      </c>
      <c r="F2" s="63">
        <f>IF(INDEX(Einstellungen!$M$5:$M$40,MATCH(A2,Einstellungen!$K$5:$K$40,0))="normal",4,IF(INDEX(Einstellungen!$M$5:$M$40,MATCH(A2,Einstellungen!$K$5:$K$40,0))="farbig",8,0))</f>
        <v>0</v>
      </c>
      <c r="G2" s="63">
        <f>IF(INDEX(Einstellungen!$N$5:$N$40,MATCH(A2,Einstellungen!$K$5:$K$40,0))="wie Sa",1,0)</f>
        <v>1</v>
      </c>
      <c r="H2" s="63">
        <f>IF(INDEX(Einstellungen!$N$5:$N$40,MATCH(A2,Einstellungen!$K$5:$K$40,0))="wie So",2,0)</f>
        <v>0</v>
      </c>
      <c r="I2" s="24">
        <v>1</v>
      </c>
      <c r="J2" s="18">
        <f ca="1">INDEX($B$2:$B$37,MATCH(I2,$D$2:$D$37,0))</f>
        <v>44606</v>
      </c>
      <c r="K2" s="18" t="str">
        <f ca="1">INDEX($C$2:$C$37,MATCH(I2,$D$2:$D$37,0))</f>
        <v>Valentinstag</v>
      </c>
      <c r="L2" s="1">
        <f ca="1">COUNTIF($J$2:$J$37,J2)</f>
        <v>1</v>
      </c>
      <c r="M2" s="24" t="b">
        <f ca="1">INDEX($E$2:$E$37,MATCH(I2,$D$2:$D$37,0))</f>
        <v>1</v>
      </c>
      <c r="N2" s="24" t="str">
        <f ca="1">IF(M2,K2,"")</f>
        <v>Valentinstag</v>
      </c>
      <c r="O2" s="24">
        <f ca="1">INDEX($F$2:$F$37,MATCH(I2,$D$2:$D$37,0))</f>
        <v>0</v>
      </c>
      <c r="P2" s="24">
        <f ca="1">INDEX($G$2:$G$37,MATCH(I2,$D$2:$D$37,0))</f>
        <v>1</v>
      </c>
      <c r="Q2" s="24">
        <f ca="1">INDEX($H$2:$H$37,MATCH(I2,$D$2:$D$37,0))</f>
        <v>0</v>
      </c>
      <c r="R2" s="24">
        <f ca="1">P2+Q2</f>
        <v>1</v>
      </c>
    </row>
    <row r="3" spans="1:18" x14ac:dyDescent="0.2">
      <c r="A3" s="19">
        <f>Einstellungen!K6</f>
        <v>44802</v>
      </c>
      <c r="B3" s="62">
        <f>IF(A3=0,"",IF(Einstellungen!I6="Einmalig",A3,DATE(_Jahr,MONTH(A3),DAY(A3))))</f>
        <v>44802</v>
      </c>
      <c r="C3" s="1" t="str">
        <f>IF(OR(ISBLANK(Einstellungen!K6),NOT(ISNUMBER(Einstellungen!K6))),"",IF(OR(Einstellungen!L6="Einmalig",ISBLANK(Einstellungen!L6)),Einstellungen!J6,Einstellungen!J6&amp;IF(Einstellungen!L6="Jährlich",""," (" &amp;_Jahr-YEAR(Einstellungen!K6)&amp;")")))</f>
        <v>Urlaub</v>
      </c>
      <c r="D3" s="1">
        <f t="shared" ref="D3:D37" ca="1" si="0">IF(B3="","",RANK(B3,$B$2:$B$37,1)+(COUNTIF(OFFSET($B$2,0,0,ROW()-ROW($B$2)+1,1),B3)-1))</f>
        <v>3</v>
      </c>
      <c r="E3" s="63" t="b">
        <f>INDEX(Einstellungen!$M$5:$M$40,MATCH(A3,$A$2:$A$37,0))&lt;&gt;"nein"</f>
        <v>1</v>
      </c>
      <c r="F3" s="63">
        <f>IF(INDEX(Einstellungen!$M$5:$M$40,MATCH(A3,Einstellungen!$K$5:$K$40,0))="normal",4,IF(INDEX(Einstellungen!$M$5:$M$40,MATCH(A3,Einstellungen!$K$5:$K$40,0))="farbig",8,0))</f>
        <v>0</v>
      </c>
      <c r="G3" s="63">
        <f>IF(INDEX(Einstellungen!$N$5:$N$40,MATCH(A3,Einstellungen!$K$5:$K$40,0))="wie Sa",1,0)</f>
        <v>1</v>
      </c>
      <c r="H3" s="63">
        <f>IF(INDEX(Einstellungen!$N$5:$N$40,MATCH(A3,Einstellungen!$K$5:$K$40,0))="wie So",2,0)</f>
        <v>0</v>
      </c>
      <c r="I3" s="24">
        <v>2</v>
      </c>
      <c r="J3" s="18">
        <f t="shared" ref="J3:J37" ca="1" si="1">INDEX($B$2:$B$37,MATCH(I3,$D$2:$D$37,0))</f>
        <v>44713</v>
      </c>
      <c r="K3" s="18" t="str">
        <f t="shared" ref="K3:K37" ca="1" si="2">INDEX($C$2:$C$37,MATCH(I3,$D$2:$D$37,0))</f>
        <v>Omas Geburtstag (80)</v>
      </c>
      <c r="L3" s="1">
        <f t="shared" ref="L3:L37" ca="1" si="3">COUNTIF($J$2:$J$37,J3)</f>
        <v>1</v>
      </c>
      <c r="M3" s="24" t="b">
        <f t="shared" ref="M3:M37" ca="1" si="4">INDEX($E$2:$E$37,MATCH(I3,$D$2:$D$37,0))</f>
        <v>1</v>
      </c>
      <c r="N3" s="24" t="str">
        <f t="shared" ref="N3:N37" ca="1" si="5">IF(M3,K3,"")</f>
        <v>Omas Geburtstag (80)</v>
      </c>
      <c r="O3" s="24">
        <f t="shared" ref="O3:O37" ca="1" si="6">INDEX($F$2:$F$37,MATCH(I3,$D$2:$D$37,0))</f>
        <v>8</v>
      </c>
      <c r="P3" s="24">
        <f t="shared" ref="P3:P37" ca="1" si="7">INDEX($G$2:$G$37,MATCH(I3,$D$2:$D$37,0))</f>
        <v>0</v>
      </c>
      <c r="Q3" s="24">
        <f t="shared" ref="Q3:Q37" ca="1" si="8">INDEX($H$2:$H$37,MATCH(I3,$D$2:$D$37,0))</f>
        <v>0</v>
      </c>
      <c r="R3" s="24">
        <f t="shared" ref="R3:R37" ca="1" si="9">P3+Q3</f>
        <v>0</v>
      </c>
    </row>
    <row r="4" spans="1:18" x14ac:dyDescent="0.2">
      <c r="A4" s="19">
        <f>Einstellungen!K7</f>
        <v>44803</v>
      </c>
      <c r="B4" s="62">
        <f>IF(A4=0,"",IF(Einstellungen!I7="Einmalig",A4,DATE(_Jahr,MONTH(A4),DAY(A4))))</f>
        <v>44803</v>
      </c>
      <c r="C4" s="1" t="str">
        <f>IF(OR(ISBLANK(Einstellungen!K7),NOT(ISNUMBER(Einstellungen!K7))),"",IF(OR(Einstellungen!L7="Einmalig",ISBLANK(Einstellungen!L7)),Einstellungen!J7,Einstellungen!J7&amp;IF(Einstellungen!L7="Jährlich",""," (" &amp;_Jahr-YEAR(Einstellungen!K7)&amp;")")))</f>
        <v>Urlaub</v>
      </c>
      <c r="D4" s="1">
        <f t="shared" ca="1" si="0"/>
        <v>4</v>
      </c>
      <c r="E4" s="63" t="b">
        <f>INDEX(Einstellungen!$M$5:$M$40,MATCH(A4,$A$2:$A$37,0))&lt;&gt;"nein"</f>
        <v>1</v>
      </c>
      <c r="F4" s="63">
        <f>IF(INDEX(Einstellungen!$M$5:$M$40,MATCH(A4,Einstellungen!$K$5:$K$40,0))="normal",4,IF(INDEX(Einstellungen!$M$5:$M$40,MATCH(A4,Einstellungen!$K$5:$K$40,0))="farbig",8,0))</f>
        <v>0</v>
      </c>
      <c r="G4" s="63">
        <f>IF(INDEX(Einstellungen!$N$5:$N$40,MATCH(A4,Einstellungen!$K$5:$K$40,0))="wie Sa",1,0)</f>
        <v>1</v>
      </c>
      <c r="H4" s="63">
        <f>IF(INDEX(Einstellungen!$N$5:$N$40,MATCH(A4,Einstellungen!$K$5:$K$40,0))="wie So",2,0)</f>
        <v>0</v>
      </c>
      <c r="I4" s="24">
        <v>3</v>
      </c>
      <c r="J4" s="18">
        <f t="shared" ca="1" si="1"/>
        <v>44802</v>
      </c>
      <c r="K4" s="18" t="str">
        <f t="shared" ca="1" si="2"/>
        <v>Urlaub</v>
      </c>
      <c r="L4" s="1">
        <f t="shared" ca="1" si="3"/>
        <v>1</v>
      </c>
      <c r="M4" s="24" t="b">
        <f t="shared" ca="1" si="4"/>
        <v>1</v>
      </c>
      <c r="N4" s="24" t="str">
        <f t="shared" ca="1" si="5"/>
        <v>Urlaub</v>
      </c>
      <c r="O4" s="24">
        <f t="shared" ca="1" si="6"/>
        <v>0</v>
      </c>
      <c r="P4" s="24">
        <f t="shared" ca="1" si="7"/>
        <v>1</v>
      </c>
      <c r="Q4" s="24">
        <f t="shared" ca="1" si="8"/>
        <v>0</v>
      </c>
      <c r="R4" s="24">
        <f t="shared" ca="1" si="9"/>
        <v>1</v>
      </c>
    </row>
    <row r="5" spans="1:18" x14ac:dyDescent="0.2">
      <c r="A5" s="19">
        <f>Einstellungen!K8</f>
        <v>44804</v>
      </c>
      <c r="B5" s="62">
        <f>IF(A5=0,"",IF(Einstellungen!I8="Einmalig",A5,DATE(_Jahr,MONTH(A5),DAY(A5))))</f>
        <v>44804</v>
      </c>
      <c r="C5" s="1" t="str">
        <f>IF(OR(ISBLANK(Einstellungen!K8),NOT(ISNUMBER(Einstellungen!K8))),"",IF(OR(Einstellungen!L8="Einmalig",ISBLANK(Einstellungen!L8)),Einstellungen!J8,Einstellungen!J8&amp;IF(Einstellungen!L8="Jährlich",""," (" &amp;_Jahr-YEAR(Einstellungen!K8)&amp;")")))</f>
        <v>Urlaub</v>
      </c>
      <c r="D5" s="1">
        <f t="shared" ca="1" si="0"/>
        <v>5</v>
      </c>
      <c r="E5" s="63" t="b">
        <f>INDEX(Einstellungen!$M$5:$M$40,MATCH(A5,$A$2:$A$37,0))&lt;&gt;"nein"</f>
        <v>1</v>
      </c>
      <c r="F5" s="63">
        <f>IF(INDEX(Einstellungen!$M$5:$M$40,MATCH(A5,Einstellungen!$K$5:$K$40,0))="normal",4,IF(INDEX(Einstellungen!$M$5:$M$40,MATCH(A5,Einstellungen!$K$5:$K$40,0))="farbig",8,0))</f>
        <v>0</v>
      </c>
      <c r="G5" s="63">
        <f>IF(INDEX(Einstellungen!$N$5:$N$40,MATCH(A5,Einstellungen!$K$5:$K$40,0))="wie Sa",1,0)</f>
        <v>1</v>
      </c>
      <c r="H5" s="63">
        <f>IF(INDEX(Einstellungen!$N$5:$N$40,MATCH(A5,Einstellungen!$K$5:$K$40,0))="wie So",2,0)</f>
        <v>0</v>
      </c>
      <c r="I5" s="24">
        <v>4</v>
      </c>
      <c r="J5" s="18">
        <f t="shared" ca="1" si="1"/>
        <v>44803</v>
      </c>
      <c r="K5" s="18" t="str">
        <f t="shared" ca="1" si="2"/>
        <v>Urlaub</v>
      </c>
      <c r="L5" s="1">
        <f t="shared" ca="1" si="3"/>
        <v>1</v>
      </c>
      <c r="M5" s="24" t="b">
        <f t="shared" ca="1" si="4"/>
        <v>1</v>
      </c>
      <c r="N5" s="24" t="str">
        <f t="shared" ca="1" si="5"/>
        <v>Urlaub</v>
      </c>
      <c r="O5" s="24">
        <f t="shared" ca="1" si="6"/>
        <v>0</v>
      </c>
      <c r="P5" s="24">
        <f t="shared" ca="1" si="7"/>
        <v>1</v>
      </c>
      <c r="Q5" s="24">
        <f t="shared" ca="1" si="8"/>
        <v>0</v>
      </c>
      <c r="R5" s="24">
        <f t="shared" ca="1" si="9"/>
        <v>1</v>
      </c>
    </row>
    <row r="6" spans="1:18" x14ac:dyDescent="0.2">
      <c r="A6" s="19">
        <f>Einstellungen!K9</f>
        <v>44805</v>
      </c>
      <c r="B6" s="62">
        <f>IF(A6=0,"",IF(Einstellungen!I9="Einmalig",A6,DATE(_Jahr,MONTH(A6),DAY(A6))))</f>
        <v>44805</v>
      </c>
      <c r="C6" s="1" t="str">
        <f>IF(OR(ISBLANK(Einstellungen!K9),NOT(ISNUMBER(Einstellungen!K9))),"",IF(OR(Einstellungen!L9="Einmalig",ISBLANK(Einstellungen!L9)),Einstellungen!J9,Einstellungen!J9&amp;IF(Einstellungen!L9="Jährlich",""," (" &amp;_Jahr-YEAR(Einstellungen!K9)&amp;")")))</f>
        <v>Urlaub</v>
      </c>
      <c r="D6" s="1">
        <f t="shared" ca="1" si="0"/>
        <v>6</v>
      </c>
      <c r="E6" s="63" t="b">
        <f>INDEX(Einstellungen!$M$5:$M$40,MATCH(A6,$A$2:$A$37,0))&lt;&gt;"nein"</f>
        <v>1</v>
      </c>
      <c r="F6" s="63">
        <f>IF(INDEX(Einstellungen!$M$5:$M$40,MATCH(A6,Einstellungen!$K$5:$K$40,0))="normal",4,IF(INDEX(Einstellungen!$M$5:$M$40,MATCH(A6,Einstellungen!$K$5:$K$40,0))="farbig",8,0))</f>
        <v>0</v>
      </c>
      <c r="G6" s="63">
        <f>IF(INDEX(Einstellungen!$N$5:$N$40,MATCH(A6,Einstellungen!$K$5:$K$40,0))="wie Sa",1,0)</f>
        <v>1</v>
      </c>
      <c r="H6" s="63">
        <f>IF(INDEX(Einstellungen!$N$5:$N$40,MATCH(A6,Einstellungen!$K$5:$K$40,0))="wie So",2,0)</f>
        <v>0</v>
      </c>
      <c r="I6" s="24">
        <v>5</v>
      </c>
      <c r="J6" s="18">
        <f t="shared" ca="1" si="1"/>
        <v>44804</v>
      </c>
      <c r="K6" s="18" t="str">
        <f t="shared" ca="1" si="2"/>
        <v>Urlaub</v>
      </c>
      <c r="L6" s="1">
        <f t="shared" ca="1" si="3"/>
        <v>1</v>
      </c>
      <c r="M6" s="24" t="b">
        <f t="shared" ca="1" si="4"/>
        <v>1</v>
      </c>
      <c r="N6" s="24" t="str">
        <f t="shared" ca="1" si="5"/>
        <v>Urlaub</v>
      </c>
      <c r="O6" s="24">
        <f t="shared" ca="1" si="6"/>
        <v>0</v>
      </c>
      <c r="P6" s="24">
        <f t="shared" ca="1" si="7"/>
        <v>1</v>
      </c>
      <c r="Q6" s="24">
        <f t="shared" ca="1" si="8"/>
        <v>0</v>
      </c>
      <c r="R6" s="24">
        <f t="shared" ca="1" si="9"/>
        <v>1</v>
      </c>
    </row>
    <row r="7" spans="1:18" x14ac:dyDescent="0.2">
      <c r="A7" s="19">
        <f>Einstellungen!K10</f>
        <v>44806</v>
      </c>
      <c r="B7" s="62">
        <f>IF(A7=0,"",IF(Einstellungen!I10="Einmalig",A7,DATE(_Jahr,MONTH(A7),DAY(A7))))</f>
        <v>44806</v>
      </c>
      <c r="C7" s="1" t="str">
        <f>IF(OR(ISBLANK(Einstellungen!K10),NOT(ISNUMBER(Einstellungen!K10))),"",IF(OR(Einstellungen!L10="Einmalig",ISBLANK(Einstellungen!L10)),Einstellungen!J10,Einstellungen!J10&amp;IF(Einstellungen!L10="Jährlich",""," (" &amp;_Jahr-YEAR(Einstellungen!K10)&amp;")")))</f>
        <v>Urlaub</v>
      </c>
      <c r="D7" s="1">
        <f t="shared" ca="1" si="0"/>
        <v>7</v>
      </c>
      <c r="E7" s="63" t="b">
        <f>INDEX(Einstellungen!$M$5:$M$40,MATCH(A7,$A$2:$A$37,0))&lt;&gt;"nein"</f>
        <v>1</v>
      </c>
      <c r="F7" s="63">
        <f>IF(INDEX(Einstellungen!$M$5:$M$40,MATCH(A7,Einstellungen!$K$5:$K$40,0))="normal",4,IF(INDEX(Einstellungen!$M$5:$M$40,MATCH(A7,Einstellungen!$K$5:$K$40,0))="farbig",8,0))</f>
        <v>0</v>
      </c>
      <c r="G7" s="63">
        <f>IF(INDEX(Einstellungen!$N$5:$N$40,MATCH(A7,Einstellungen!$K$5:$K$40,0))="wie Sa",1,0)</f>
        <v>1</v>
      </c>
      <c r="H7" s="63">
        <f>IF(INDEX(Einstellungen!$N$5:$N$40,MATCH(A7,Einstellungen!$K$5:$K$40,0))="wie So",2,0)</f>
        <v>0</v>
      </c>
      <c r="I7" s="24">
        <v>6</v>
      </c>
      <c r="J7" s="18">
        <f t="shared" ca="1" si="1"/>
        <v>44805</v>
      </c>
      <c r="K7" s="18" t="str">
        <f t="shared" ca="1" si="2"/>
        <v>Urlaub</v>
      </c>
      <c r="L7" s="1">
        <f t="shared" ca="1" si="3"/>
        <v>1</v>
      </c>
      <c r="M7" s="24" t="b">
        <f t="shared" ca="1" si="4"/>
        <v>1</v>
      </c>
      <c r="N7" s="24" t="str">
        <f t="shared" ca="1" si="5"/>
        <v>Urlaub</v>
      </c>
      <c r="O7" s="24">
        <f t="shared" ca="1" si="6"/>
        <v>0</v>
      </c>
      <c r="P7" s="24">
        <f t="shared" ca="1" si="7"/>
        <v>1</v>
      </c>
      <c r="Q7" s="24">
        <f t="shared" ca="1" si="8"/>
        <v>0</v>
      </c>
      <c r="R7" s="24">
        <f t="shared" ca="1" si="9"/>
        <v>1</v>
      </c>
    </row>
    <row r="8" spans="1:18" x14ac:dyDescent="0.2">
      <c r="A8" s="19">
        <f>Einstellungen!K11</f>
        <v>44809</v>
      </c>
      <c r="B8" s="62">
        <f>IF(A8=0,"",IF(Einstellungen!I11="Einmalig",A8,DATE(_Jahr,MONTH(A8),DAY(A8))))</f>
        <v>44809</v>
      </c>
      <c r="C8" s="1" t="str">
        <f>IF(OR(ISBLANK(Einstellungen!K11),NOT(ISNUMBER(Einstellungen!K11))),"",IF(OR(Einstellungen!L11="Einmalig",ISBLANK(Einstellungen!L11)),Einstellungen!J11,Einstellungen!J11&amp;IF(Einstellungen!L11="Jährlich",""," (" &amp;_Jahr-YEAR(Einstellungen!K11)&amp;")")))</f>
        <v>Urlaub</v>
      </c>
      <c r="D8" s="1">
        <f t="shared" ca="1" si="0"/>
        <v>8</v>
      </c>
      <c r="E8" s="63" t="b">
        <f>INDEX(Einstellungen!$M$5:$M$40,MATCH(A8,$A$2:$A$37,0))&lt;&gt;"nein"</f>
        <v>1</v>
      </c>
      <c r="F8" s="63">
        <f>IF(INDEX(Einstellungen!$M$5:$M$40,MATCH(A8,Einstellungen!$K$5:$K$40,0))="normal",4,IF(INDEX(Einstellungen!$M$5:$M$40,MATCH(A8,Einstellungen!$K$5:$K$40,0))="farbig",8,0))</f>
        <v>0</v>
      </c>
      <c r="G8" s="63">
        <f>IF(INDEX(Einstellungen!$N$5:$N$40,MATCH(A8,Einstellungen!$K$5:$K$40,0))="wie Sa",1,0)</f>
        <v>1</v>
      </c>
      <c r="H8" s="63">
        <f>IF(INDEX(Einstellungen!$N$5:$N$40,MATCH(A8,Einstellungen!$K$5:$K$40,0))="wie So",2,0)</f>
        <v>0</v>
      </c>
      <c r="I8" s="24">
        <v>7</v>
      </c>
      <c r="J8" s="18">
        <f t="shared" ca="1" si="1"/>
        <v>44806</v>
      </c>
      <c r="K8" s="18" t="str">
        <f t="shared" ca="1" si="2"/>
        <v>Urlaub</v>
      </c>
      <c r="L8" s="1">
        <f t="shared" ca="1" si="3"/>
        <v>1</v>
      </c>
      <c r="M8" s="24" t="b">
        <f t="shared" ca="1" si="4"/>
        <v>1</v>
      </c>
      <c r="N8" s="24" t="str">
        <f t="shared" ca="1" si="5"/>
        <v>Urlaub</v>
      </c>
      <c r="O8" s="24">
        <f t="shared" ca="1" si="6"/>
        <v>0</v>
      </c>
      <c r="P8" s="24">
        <f t="shared" ca="1" si="7"/>
        <v>1</v>
      </c>
      <c r="Q8" s="24">
        <f t="shared" ca="1" si="8"/>
        <v>0</v>
      </c>
      <c r="R8" s="24">
        <f t="shared" ca="1" si="9"/>
        <v>1</v>
      </c>
    </row>
    <row r="9" spans="1:18" x14ac:dyDescent="0.2">
      <c r="A9" s="19">
        <f>Einstellungen!K12</f>
        <v>44810</v>
      </c>
      <c r="B9" s="62">
        <f>IF(A9=0,"",IF(Einstellungen!I12="Einmalig",A9,DATE(_Jahr,MONTH(A9),DAY(A9))))</f>
        <v>44810</v>
      </c>
      <c r="C9" s="1" t="str">
        <f>IF(OR(ISBLANK(Einstellungen!K12),NOT(ISNUMBER(Einstellungen!K12))),"",IF(OR(Einstellungen!L12="Einmalig",ISBLANK(Einstellungen!L12)),Einstellungen!J12,Einstellungen!J12&amp;IF(Einstellungen!L12="Jährlich",""," (" &amp;_Jahr-YEAR(Einstellungen!K12)&amp;")")))</f>
        <v>Urlaub</v>
      </c>
      <c r="D9" s="1">
        <f t="shared" ca="1" si="0"/>
        <v>9</v>
      </c>
      <c r="E9" s="63" t="b">
        <f>INDEX(Einstellungen!$M$5:$M$40,MATCH(A9,$A$2:$A$37,0))&lt;&gt;"nein"</f>
        <v>1</v>
      </c>
      <c r="F9" s="63">
        <f>IF(INDEX(Einstellungen!$M$5:$M$40,MATCH(A9,Einstellungen!$K$5:$K$40,0))="normal",4,IF(INDEX(Einstellungen!$M$5:$M$40,MATCH(A9,Einstellungen!$K$5:$K$40,0))="farbig",8,0))</f>
        <v>0</v>
      </c>
      <c r="G9" s="63">
        <f>IF(INDEX(Einstellungen!$N$5:$N$40,MATCH(A9,Einstellungen!$K$5:$K$40,0))="wie Sa",1,0)</f>
        <v>1</v>
      </c>
      <c r="H9" s="63">
        <f>IF(INDEX(Einstellungen!$N$5:$N$40,MATCH(A9,Einstellungen!$K$5:$K$40,0))="wie So",2,0)</f>
        <v>0</v>
      </c>
      <c r="I9" s="24">
        <v>8</v>
      </c>
      <c r="J9" s="18">
        <f t="shared" ca="1" si="1"/>
        <v>44809</v>
      </c>
      <c r="K9" s="18" t="str">
        <f t="shared" ca="1" si="2"/>
        <v>Urlaub</v>
      </c>
      <c r="L9" s="1">
        <f t="shared" ca="1" si="3"/>
        <v>1</v>
      </c>
      <c r="M9" s="24" t="b">
        <f t="shared" ca="1" si="4"/>
        <v>1</v>
      </c>
      <c r="N9" s="24" t="str">
        <f t="shared" ca="1" si="5"/>
        <v>Urlaub</v>
      </c>
      <c r="O9" s="24">
        <f t="shared" ca="1" si="6"/>
        <v>0</v>
      </c>
      <c r="P9" s="24">
        <f t="shared" ca="1" si="7"/>
        <v>1</v>
      </c>
      <c r="Q9" s="24">
        <f t="shared" ca="1" si="8"/>
        <v>0</v>
      </c>
      <c r="R9" s="24">
        <f t="shared" ca="1" si="9"/>
        <v>1</v>
      </c>
    </row>
    <row r="10" spans="1:18" x14ac:dyDescent="0.2">
      <c r="A10" s="19">
        <f>Einstellungen!K13</f>
        <v>44811</v>
      </c>
      <c r="B10" s="62">
        <f>IF(A10=0,"",IF(Einstellungen!I13="Einmalig",A10,DATE(_Jahr,MONTH(A10),DAY(A10))))</f>
        <v>44811</v>
      </c>
      <c r="C10" s="1" t="str">
        <f>IF(OR(ISBLANK(Einstellungen!K13),NOT(ISNUMBER(Einstellungen!K13))),"",IF(OR(Einstellungen!L13="Einmalig",ISBLANK(Einstellungen!L13)),Einstellungen!J13,Einstellungen!J13&amp;IF(Einstellungen!L13="Jährlich",""," (" &amp;_Jahr-YEAR(Einstellungen!K13)&amp;")")))</f>
        <v>Urlaub</v>
      </c>
      <c r="D10" s="1">
        <f t="shared" ca="1" si="0"/>
        <v>10</v>
      </c>
      <c r="E10" s="63" t="b">
        <f>INDEX(Einstellungen!$M$5:$M$40,MATCH(A10,$A$2:$A$37,0))&lt;&gt;"nein"</f>
        <v>1</v>
      </c>
      <c r="F10" s="63">
        <f>IF(INDEX(Einstellungen!$M$5:$M$40,MATCH(A10,Einstellungen!$K$5:$K$40,0))="normal",4,IF(INDEX(Einstellungen!$M$5:$M$40,MATCH(A10,Einstellungen!$K$5:$K$40,0))="farbig",8,0))</f>
        <v>0</v>
      </c>
      <c r="G10" s="63">
        <f>IF(INDEX(Einstellungen!$N$5:$N$40,MATCH(A10,Einstellungen!$K$5:$K$40,0))="wie Sa",1,0)</f>
        <v>1</v>
      </c>
      <c r="H10" s="63">
        <f>IF(INDEX(Einstellungen!$N$5:$N$40,MATCH(A10,Einstellungen!$K$5:$K$40,0))="wie So",2,0)</f>
        <v>0</v>
      </c>
      <c r="I10" s="24">
        <v>9</v>
      </c>
      <c r="J10" s="18">
        <f t="shared" ca="1" si="1"/>
        <v>44810</v>
      </c>
      <c r="K10" s="18" t="str">
        <f t="shared" ca="1" si="2"/>
        <v>Urlaub</v>
      </c>
      <c r="L10" s="1">
        <f t="shared" ca="1" si="3"/>
        <v>1</v>
      </c>
      <c r="M10" s="24" t="b">
        <f t="shared" ca="1" si="4"/>
        <v>1</v>
      </c>
      <c r="N10" s="24" t="str">
        <f t="shared" ca="1" si="5"/>
        <v>Urlaub</v>
      </c>
      <c r="O10" s="24">
        <f t="shared" ca="1" si="6"/>
        <v>0</v>
      </c>
      <c r="P10" s="24">
        <f t="shared" ca="1" si="7"/>
        <v>1</v>
      </c>
      <c r="Q10" s="24">
        <f t="shared" ca="1" si="8"/>
        <v>0</v>
      </c>
      <c r="R10" s="24">
        <f t="shared" ca="1" si="9"/>
        <v>1</v>
      </c>
    </row>
    <row r="11" spans="1:18" x14ac:dyDescent="0.2">
      <c r="A11" s="19">
        <f>Einstellungen!K14</f>
        <v>44812</v>
      </c>
      <c r="B11" s="62">
        <f>IF(A11=0,"",IF(Einstellungen!I14="Einmalig",A11,DATE(_Jahr,MONTH(A11),DAY(A11))))</f>
        <v>44812</v>
      </c>
      <c r="C11" s="1" t="str">
        <f>IF(OR(ISBLANK(Einstellungen!K14),NOT(ISNUMBER(Einstellungen!K14))),"",IF(OR(Einstellungen!L14="Einmalig",ISBLANK(Einstellungen!L14)),Einstellungen!J14,Einstellungen!J14&amp;IF(Einstellungen!L14="Jährlich",""," (" &amp;_Jahr-YEAR(Einstellungen!K14)&amp;")")))</f>
        <v>Urlaub</v>
      </c>
      <c r="D11" s="1">
        <f t="shared" ca="1" si="0"/>
        <v>11</v>
      </c>
      <c r="E11" s="63" t="b">
        <f>INDEX(Einstellungen!$M$5:$M$40,MATCH(A11,$A$2:$A$37,0))&lt;&gt;"nein"</f>
        <v>1</v>
      </c>
      <c r="F11" s="63">
        <f>IF(INDEX(Einstellungen!$M$5:$M$40,MATCH(A11,Einstellungen!$K$5:$K$40,0))="normal",4,IF(INDEX(Einstellungen!$M$5:$M$40,MATCH(A11,Einstellungen!$K$5:$K$40,0))="farbig",8,0))</f>
        <v>0</v>
      </c>
      <c r="G11" s="63">
        <f>IF(INDEX(Einstellungen!$N$5:$N$40,MATCH(A11,Einstellungen!$K$5:$K$40,0))="wie Sa",1,0)</f>
        <v>1</v>
      </c>
      <c r="H11" s="63">
        <f>IF(INDEX(Einstellungen!$N$5:$N$40,MATCH(A11,Einstellungen!$K$5:$K$40,0))="wie So",2,0)</f>
        <v>0</v>
      </c>
      <c r="I11" s="24">
        <v>10</v>
      </c>
      <c r="J11" s="18">
        <f t="shared" ca="1" si="1"/>
        <v>44811</v>
      </c>
      <c r="K11" s="18" t="str">
        <f t="shared" ca="1" si="2"/>
        <v>Urlaub</v>
      </c>
      <c r="L11" s="1">
        <f t="shared" ca="1" si="3"/>
        <v>1</v>
      </c>
      <c r="M11" s="24" t="b">
        <f t="shared" ca="1" si="4"/>
        <v>1</v>
      </c>
      <c r="N11" s="24" t="str">
        <f t="shared" ca="1" si="5"/>
        <v>Urlaub</v>
      </c>
      <c r="O11" s="24">
        <f t="shared" ca="1" si="6"/>
        <v>0</v>
      </c>
      <c r="P11" s="24">
        <f t="shared" ca="1" si="7"/>
        <v>1</v>
      </c>
      <c r="Q11" s="24">
        <f t="shared" ca="1" si="8"/>
        <v>0</v>
      </c>
      <c r="R11" s="24">
        <f t="shared" ca="1" si="9"/>
        <v>1</v>
      </c>
    </row>
    <row r="12" spans="1:18" x14ac:dyDescent="0.2">
      <c r="A12" s="19">
        <f>Einstellungen!K15</f>
        <v>44813</v>
      </c>
      <c r="B12" s="62">
        <f>IF(A12=0,"",IF(Einstellungen!I15="Einmalig",A12,DATE(_Jahr,MONTH(A12),DAY(A12))))</f>
        <v>44813</v>
      </c>
      <c r="C12" s="1" t="str">
        <f>IF(OR(ISBLANK(Einstellungen!K15),NOT(ISNUMBER(Einstellungen!K15))),"",IF(OR(Einstellungen!L15="Einmalig",ISBLANK(Einstellungen!L15)),Einstellungen!J15,Einstellungen!J15&amp;IF(Einstellungen!L15="Jährlich",""," (" &amp;_Jahr-YEAR(Einstellungen!K15)&amp;")")))</f>
        <v>Urlaub</v>
      </c>
      <c r="D12" s="1">
        <f t="shared" ca="1" si="0"/>
        <v>12</v>
      </c>
      <c r="E12" s="63" t="b">
        <f>INDEX(Einstellungen!$M$5:$M$40,MATCH(A12,$A$2:$A$37,0))&lt;&gt;"nein"</f>
        <v>1</v>
      </c>
      <c r="F12" s="63">
        <f>IF(INDEX(Einstellungen!$M$5:$M$40,MATCH(A12,Einstellungen!$K$5:$K$40,0))="normal",4,IF(INDEX(Einstellungen!$M$5:$M$40,MATCH(A12,Einstellungen!$K$5:$K$40,0))="farbig",8,0))</f>
        <v>0</v>
      </c>
      <c r="G12" s="63">
        <f>IF(INDEX(Einstellungen!$N$5:$N$40,MATCH(A12,Einstellungen!$K$5:$K$40,0))="wie Sa",1,0)</f>
        <v>1</v>
      </c>
      <c r="H12" s="63">
        <f>IF(INDEX(Einstellungen!$N$5:$N$40,MATCH(A12,Einstellungen!$K$5:$K$40,0))="wie So",2,0)</f>
        <v>0</v>
      </c>
      <c r="I12" s="24">
        <v>11</v>
      </c>
      <c r="J12" s="18">
        <f t="shared" ca="1" si="1"/>
        <v>44812</v>
      </c>
      <c r="K12" s="18" t="str">
        <f t="shared" ca="1" si="2"/>
        <v>Urlaub</v>
      </c>
      <c r="L12" s="1">
        <f t="shared" ca="1" si="3"/>
        <v>1</v>
      </c>
      <c r="M12" s="24" t="b">
        <f t="shared" ca="1" si="4"/>
        <v>1</v>
      </c>
      <c r="N12" s="24" t="str">
        <f t="shared" ca="1" si="5"/>
        <v>Urlaub</v>
      </c>
      <c r="O12" s="24">
        <f t="shared" ca="1" si="6"/>
        <v>0</v>
      </c>
      <c r="P12" s="24">
        <f t="shared" ca="1" si="7"/>
        <v>1</v>
      </c>
      <c r="Q12" s="24">
        <f t="shared" ca="1" si="8"/>
        <v>0</v>
      </c>
      <c r="R12" s="24">
        <f t="shared" ca="1" si="9"/>
        <v>1</v>
      </c>
    </row>
    <row r="13" spans="1:18" x14ac:dyDescent="0.2">
      <c r="A13" s="19">
        <f>Einstellungen!K16</f>
        <v>42414</v>
      </c>
      <c r="B13" s="62">
        <f>IF(A13=0,"",IF(Einstellungen!I16="Einmalig",A13,DATE(_Jahr,MONTH(A13),DAY(A13))))</f>
        <v>44606</v>
      </c>
      <c r="C13" s="1" t="str">
        <f>IF(OR(ISBLANK(Einstellungen!K16),NOT(ISNUMBER(Einstellungen!K16))),"",IF(OR(Einstellungen!L16="Einmalig",ISBLANK(Einstellungen!L16)),Einstellungen!J16,Einstellungen!J16&amp;IF(Einstellungen!L16="Jährlich",""," (" &amp;_Jahr-YEAR(Einstellungen!K16)&amp;")")))</f>
        <v>Valentinstag</v>
      </c>
      <c r="D13" s="1">
        <f t="shared" ca="1" si="0"/>
        <v>1</v>
      </c>
      <c r="E13" s="63" t="b">
        <f>INDEX(Einstellungen!$M$5:$M$40,MATCH(A13,$A$2:$A$37,0))&lt;&gt;"nein"</f>
        <v>1</v>
      </c>
      <c r="F13" s="63">
        <f>IF(INDEX(Einstellungen!$M$5:$M$40,MATCH(A13,Einstellungen!$K$5:$K$40,0))="normal",4,IF(INDEX(Einstellungen!$M$5:$M$40,MATCH(A13,Einstellungen!$K$5:$K$40,0))="farbig",8,0))</f>
        <v>0</v>
      </c>
      <c r="G13" s="63">
        <f>IF(INDEX(Einstellungen!$N$5:$N$40,MATCH(A13,Einstellungen!$K$5:$K$40,0))="wie Sa",1,0)</f>
        <v>1</v>
      </c>
      <c r="H13" s="63">
        <f>IF(INDEX(Einstellungen!$N$5:$N$40,MATCH(A13,Einstellungen!$K$5:$K$40,0))="wie So",2,0)</f>
        <v>0</v>
      </c>
      <c r="I13" s="24">
        <v>12</v>
      </c>
      <c r="J13" s="18">
        <f t="shared" ca="1" si="1"/>
        <v>44813</v>
      </c>
      <c r="K13" s="18" t="str">
        <f t="shared" ca="1" si="2"/>
        <v>Urlaub</v>
      </c>
      <c r="L13" s="1">
        <f t="shared" ca="1" si="3"/>
        <v>1</v>
      </c>
      <c r="M13" s="24" t="b">
        <f t="shared" ca="1" si="4"/>
        <v>1</v>
      </c>
      <c r="N13" s="24" t="str">
        <f t="shared" ca="1" si="5"/>
        <v>Urlaub</v>
      </c>
      <c r="O13" s="24">
        <f t="shared" ca="1" si="6"/>
        <v>0</v>
      </c>
      <c r="P13" s="24">
        <f t="shared" ca="1" si="7"/>
        <v>1</v>
      </c>
      <c r="Q13" s="24">
        <f t="shared" ca="1" si="8"/>
        <v>0</v>
      </c>
      <c r="R13" s="24">
        <f t="shared" ca="1" si="9"/>
        <v>1</v>
      </c>
    </row>
    <row r="14" spans="1:18" x14ac:dyDescent="0.2">
      <c r="A14" s="19">
        <f>Einstellungen!K17</f>
        <v>15493</v>
      </c>
      <c r="B14" s="62">
        <f>IF(A14=0,"",IF(Einstellungen!I17="Einmalig",A14,DATE(_Jahr,MONTH(A14),DAY(A14))))</f>
        <v>44713</v>
      </c>
      <c r="C14" s="1" t="str">
        <f>IF(OR(ISBLANK(Einstellungen!K17),NOT(ISNUMBER(Einstellungen!K17))),"",IF(OR(Einstellungen!L17="Einmalig",ISBLANK(Einstellungen!L17)),Einstellungen!J17,Einstellungen!J17&amp;IF(Einstellungen!L17="Jährlich",""," (" &amp;_Jahr-YEAR(Einstellungen!K17)&amp;")")))</f>
        <v>Omas Geburtstag (80)</v>
      </c>
      <c r="D14" s="1">
        <f t="shared" ca="1" si="0"/>
        <v>2</v>
      </c>
      <c r="E14" s="63" t="b">
        <f>INDEX(Einstellungen!$M$5:$M$40,MATCH(A14,$A$2:$A$37,0))&lt;&gt;"nein"</f>
        <v>1</v>
      </c>
      <c r="F14" s="63">
        <f>IF(INDEX(Einstellungen!$M$5:$M$40,MATCH(A14,Einstellungen!$K$5:$K$40,0))="normal",4,IF(INDEX(Einstellungen!$M$5:$M$40,MATCH(A14,Einstellungen!$K$5:$K$40,0))="farbig",8,0))</f>
        <v>8</v>
      </c>
      <c r="G14" s="63">
        <f>IF(INDEX(Einstellungen!$N$5:$N$40,MATCH(A14,Einstellungen!$K$5:$K$40,0))="wie Sa",1,0)</f>
        <v>0</v>
      </c>
      <c r="H14" s="63">
        <f>IF(INDEX(Einstellungen!$N$5:$N$40,MATCH(A14,Einstellungen!$K$5:$K$40,0))="wie So",2,0)</f>
        <v>0</v>
      </c>
      <c r="I14" s="24">
        <v>13</v>
      </c>
      <c r="J14" s="18">
        <f t="shared" ca="1" si="1"/>
        <v>44865</v>
      </c>
      <c r="K14" s="18" t="str">
        <f t="shared" ca="1" si="2"/>
        <v>Brückentag</v>
      </c>
      <c r="L14" s="1">
        <f t="shared" ca="1" si="3"/>
        <v>1</v>
      </c>
      <c r="M14" s="24" t="b">
        <f t="shared" ca="1" si="4"/>
        <v>1</v>
      </c>
      <c r="N14" s="24" t="str">
        <f t="shared" ca="1" si="5"/>
        <v>Brückentag</v>
      </c>
      <c r="O14" s="24">
        <f t="shared" ca="1" si="6"/>
        <v>0</v>
      </c>
      <c r="P14" s="24">
        <f t="shared" ca="1" si="7"/>
        <v>1</v>
      </c>
      <c r="Q14" s="24">
        <f t="shared" ca="1" si="8"/>
        <v>0</v>
      </c>
      <c r="R14" s="24">
        <f t="shared" ca="1" si="9"/>
        <v>1</v>
      </c>
    </row>
    <row r="15" spans="1:18" x14ac:dyDescent="0.2">
      <c r="A15" s="19">
        <f>Einstellungen!K18</f>
        <v>44919</v>
      </c>
      <c r="B15" s="62">
        <f>IF(A15=0,"",IF(Einstellungen!I18="Einmalig",A15,DATE(_Jahr,MONTH(A15),DAY(A15))))</f>
        <v>44919</v>
      </c>
      <c r="C15" s="1" t="str">
        <f>IF(OR(ISBLANK(Einstellungen!K18),NOT(ISNUMBER(Einstellungen!K18))),"",IF(OR(Einstellungen!L18="Einmalig",ISBLANK(Einstellungen!L18)),Einstellungen!J18,Einstellungen!J18&amp;IF(Einstellungen!L18="Jährlich",""," (" &amp;_Jahr-YEAR(Einstellungen!K18)&amp;")")))</f>
        <v>Betriebsruhe</v>
      </c>
      <c r="D15" s="1">
        <f t="shared" ca="1" si="0"/>
        <v>14</v>
      </c>
      <c r="E15" s="63" t="b">
        <f>INDEX(Einstellungen!$M$5:$M$40,MATCH(A15,$A$2:$A$37,0))&lt;&gt;"nein"</f>
        <v>1</v>
      </c>
      <c r="F15" s="63">
        <f>IF(INDEX(Einstellungen!$M$5:$M$40,MATCH(A15,Einstellungen!$K$5:$K$40,0))="normal",4,IF(INDEX(Einstellungen!$M$5:$M$40,MATCH(A15,Einstellungen!$K$5:$K$40,0))="farbig",8,0))</f>
        <v>0</v>
      </c>
      <c r="G15" s="63">
        <f>IF(INDEX(Einstellungen!$N$5:$N$40,MATCH(A15,Einstellungen!$K$5:$K$40,0))="wie Sa",1,0)</f>
        <v>1</v>
      </c>
      <c r="H15" s="63">
        <f>IF(INDEX(Einstellungen!$N$5:$N$40,MATCH(A15,Einstellungen!$K$5:$K$40,0))="wie So",2,0)</f>
        <v>0</v>
      </c>
      <c r="I15" s="24">
        <v>14</v>
      </c>
      <c r="J15" s="18">
        <f t="shared" ca="1" si="1"/>
        <v>44919</v>
      </c>
      <c r="K15" s="18" t="str">
        <f t="shared" ca="1" si="2"/>
        <v>Betriebsruhe</v>
      </c>
      <c r="L15" s="1">
        <f t="shared" ca="1" si="3"/>
        <v>1</v>
      </c>
      <c r="M15" s="24" t="b">
        <f t="shared" ca="1" si="4"/>
        <v>1</v>
      </c>
      <c r="N15" s="24" t="str">
        <f t="shared" ca="1" si="5"/>
        <v>Betriebsruhe</v>
      </c>
      <c r="O15" s="24">
        <f t="shared" ca="1" si="6"/>
        <v>0</v>
      </c>
      <c r="P15" s="24">
        <f t="shared" ca="1" si="7"/>
        <v>1</v>
      </c>
      <c r="Q15" s="24">
        <f t="shared" ca="1" si="8"/>
        <v>0</v>
      </c>
      <c r="R15" s="24">
        <f t="shared" ca="1" si="9"/>
        <v>1</v>
      </c>
    </row>
    <row r="16" spans="1:18" x14ac:dyDescent="0.2">
      <c r="A16" s="19">
        <f>Einstellungen!K19</f>
        <v>44922</v>
      </c>
      <c r="B16" s="62">
        <f>IF(A16=0,"",IF(Einstellungen!I19="Einmalig",A16,DATE(_Jahr,MONTH(A16),DAY(A16))))</f>
        <v>44922</v>
      </c>
      <c r="C16" s="1" t="str">
        <f>IF(OR(ISBLANK(Einstellungen!K19),NOT(ISNUMBER(Einstellungen!K19))),"",IF(OR(Einstellungen!L19="Einmalig",ISBLANK(Einstellungen!L19)),Einstellungen!J19,Einstellungen!J19&amp;IF(Einstellungen!L19="Jährlich",""," (" &amp;_Jahr-YEAR(Einstellungen!K19)&amp;")")))</f>
        <v>Betriebsruhe</v>
      </c>
      <c r="D16" s="1">
        <f t="shared" ca="1" si="0"/>
        <v>15</v>
      </c>
      <c r="E16" s="63" t="b">
        <f>INDEX(Einstellungen!$M$5:$M$40,MATCH(A16,$A$2:$A$37,0))&lt;&gt;"nein"</f>
        <v>1</v>
      </c>
      <c r="F16" s="63">
        <f>IF(INDEX(Einstellungen!$M$5:$M$40,MATCH(A16,Einstellungen!$K$5:$K$40,0))="normal",4,IF(INDEX(Einstellungen!$M$5:$M$40,MATCH(A16,Einstellungen!$K$5:$K$40,0))="farbig",8,0))</f>
        <v>0</v>
      </c>
      <c r="G16" s="63">
        <f>IF(INDEX(Einstellungen!$N$5:$N$40,MATCH(A16,Einstellungen!$K$5:$K$40,0))="wie Sa",1,0)</f>
        <v>1</v>
      </c>
      <c r="H16" s="63">
        <f>IF(INDEX(Einstellungen!$N$5:$N$40,MATCH(A16,Einstellungen!$K$5:$K$40,0))="wie So",2,0)</f>
        <v>0</v>
      </c>
      <c r="I16" s="24">
        <v>15</v>
      </c>
      <c r="J16" s="18">
        <f t="shared" ca="1" si="1"/>
        <v>44922</v>
      </c>
      <c r="K16" s="18" t="str">
        <f t="shared" ca="1" si="2"/>
        <v>Betriebsruhe</v>
      </c>
      <c r="L16" s="1">
        <f t="shared" ca="1" si="3"/>
        <v>1</v>
      </c>
      <c r="M16" s="24" t="b">
        <f t="shared" ca="1" si="4"/>
        <v>1</v>
      </c>
      <c r="N16" s="24" t="str">
        <f t="shared" ca="1" si="5"/>
        <v>Betriebsruhe</v>
      </c>
      <c r="O16" s="24">
        <f t="shared" ca="1" si="6"/>
        <v>0</v>
      </c>
      <c r="P16" s="24">
        <f t="shared" ca="1" si="7"/>
        <v>1</v>
      </c>
      <c r="Q16" s="24">
        <f t="shared" ca="1" si="8"/>
        <v>0</v>
      </c>
      <c r="R16" s="24">
        <f t="shared" ca="1" si="9"/>
        <v>1</v>
      </c>
    </row>
    <row r="17" spans="1:18" x14ac:dyDescent="0.2">
      <c r="A17" s="19">
        <f>Einstellungen!K20</f>
        <v>44923</v>
      </c>
      <c r="B17" s="62">
        <f>IF(A17=0,"",IF(Einstellungen!I20="Einmalig",A17,DATE(_Jahr,MONTH(A17),DAY(A17))))</f>
        <v>44923</v>
      </c>
      <c r="C17" s="1" t="str">
        <f>IF(OR(ISBLANK(Einstellungen!K20),NOT(ISNUMBER(Einstellungen!K20))),"",IF(OR(Einstellungen!L20="Einmalig",ISBLANK(Einstellungen!L20)),Einstellungen!J20,Einstellungen!J20&amp;IF(Einstellungen!L20="Jährlich",""," (" &amp;_Jahr-YEAR(Einstellungen!K20)&amp;")")))</f>
        <v>Betriebsruhe</v>
      </c>
      <c r="D17" s="1">
        <f t="shared" ca="1" si="0"/>
        <v>16</v>
      </c>
      <c r="E17" s="63" t="b">
        <f>INDEX(Einstellungen!$M$5:$M$40,MATCH(A17,$A$2:$A$37,0))&lt;&gt;"nein"</f>
        <v>1</v>
      </c>
      <c r="F17" s="63">
        <f>IF(INDEX(Einstellungen!$M$5:$M$40,MATCH(A17,Einstellungen!$K$5:$K$40,0))="normal",4,IF(INDEX(Einstellungen!$M$5:$M$40,MATCH(A17,Einstellungen!$K$5:$K$40,0))="farbig",8,0))</f>
        <v>0</v>
      </c>
      <c r="G17" s="63">
        <f>IF(INDEX(Einstellungen!$N$5:$N$40,MATCH(A17,Einstellungen!$K$5:$K$40,0))="wie Sa",1,0)</f>
        <v>1</v>
      </c>
      <c r="H17" s="63">
        <f>IF(INDEX(Einstellungen!$N$5:$N$40,MATCH(A17,Einstellungen!$K$5:$K$40,0))="wie So",2,0)</f>
        <v>0</v>
      </c>
      <c r="I17" s="24">
        <v>16</v>
      </c>
      <c r="J17" s="18">
        <f t="shared" ca="1" si="1"/>
        <v>44923</v>
      </c>
      <c r="K17" s="18" t="str">
        <f t="shared" ca="1" si="2"/>
        <v>Betriebsruhe</v>
      </c>
      <c r="L17" s="1">
        <f t="shared" ca="1" si="3"/>
        <v>1</v>
      </c>
      <c r="M17" s="24" t="b">
        <f t="shared" ca="1" si="4"/>
        <v>1</v>
      </c>
      <c r="N17" s="24" t="str">
        <f t="shared" ca="1" si="5"/>
        <v>Betriebsruhe</v>
      </c>
      <c r="O17" s="24">
        <f t="shared" ca="1" si="6"/>
        <v>0</v>
      </c>
      <c r="P17" s="24">
        <f t="shared" ca="1" si="7"/>
        <v>1</v>
      </c>
      <c r="Q17" s="24">
        <f t="shared" ca="1" si="8"/>
        <v>0</v>
      </c>
      <c r="R17" s="24">
        <f t="shared" ca="1" si="9"/>
        <v>1</v>
      </c>
    </row>
    <row r="18" spans="1:18" x14ac:dyDescent="0.2">
      <c r="A18" s="19">
        <f>Einstellungen!K21</f>
        <v>44924</v>
      </c>
      <c r="B18" s="62">
        <f>IF(A18=0,"",IF(Einstellungen!I21="Einmalig",A18,DATE(_Jahr,MONTH(A18),DAY(A18))))</f>
        <v>44924</v>
      </c>
      <c r="C18" s="1" t="str">
        <f>IF(OR(ISBLANK(Einstellungen!K21),NOT(ISNUMBER(Einstellungen!K21))),"",IF(OR(Einstellungen!L21="Einmalig",ISBLANK(Einstellungen!L21)),Einstellungen!J21,Einstellungen!J21&amp;IF(Einstellungen!L21="Jährlich",""," (" &amp;_Jahr-YEAR(Einstellungen!K21)&amp;")")))</f>
        <v>Betriebsruhe</v>
      </c>
      <c r="D18" s="1">
        <f t="shared" ca="1" si="0"/>
        <v>17</v>
      </c>
      <c r="E18" s="63" t="b">
        <f>INDEX(Einstellungen!$M$5:$M$40,MATCH(A18,$A$2:$A$37,0))&lt;&gt;"nein"</f>
        <v>1</v>
      </c>
      <c r="F18" s="63">
        <f>IF(INDEX(Einstellungen!$M$5:$M$40,MATCH(A18,Einstellungen!$K$5:$K$40,0))="normal",4,IF(INDEX(Einstellungen!$M$5:$M$40,MATCH(A18,Einstellungen!$K$5:$K$40,0))="farbig",8,0))</f>
        <v>0</v>
      </c>
      <c r="G18" s="63">
        <f>IF(INDEX(Einstellungen!$N$5:$N$40,MATCH(A18,Einstellungen!$K$5:$K$40,0))="wie Sa",1,0)</f>
        <v>1</v>
      </c>
      <c r="H18" s="63">
        <f>IF(INDEX(Einstellungen!$N$5:$N$40,MATCH(A18,Einstellungen!$K$5:$K$40,0))="wie So",2,0)</f>
        <v>0</v>
      </c>
      <c r="I18" s="24">
        <v>17</v>
      </c>
      <c r="J18" s="18">
        <f t="shared" ca="1" si="1"/>
        <v>44924</v>
      </c>
      <c r="K18" s="18" t="str">
        <f t="shared" ca="1" si="2"/>
        <v>Betriebsruhe</v>
      </c>
      <c r="L18" s="1">
        <f t="shared" ca="1" si="3"/>
        <v>1</v>
      </c>
      <c r="M18" s="24" t="b">
        <f t="shared" ca="1" si="4"/>
        <v>1</v>
      </c>
      <c r="N18" s="24" t="str">
        <f t="shared" ca="1" si="5"/>
        <v>Betriebsruhe</v>
      </c>
      <c r="O18" s="24">
        <f t="shared" ca="1" si="6"/>
        <v>0</v>
      </c>
      <c r="P18" s="24">
        <f t="shared" ca="1" si="7"/>
        <v>1</v>
      </c>
      <c r="Q18" s="24">
        <f t="shared" ca="1" si="8"/>
        <v>0</v>
      </c>
      <c r="R18" s="24">
        <f t="shared" ca="1" si="9"/>
        <v>1</v>
      </c>
    </row>
    <row r="19" spans="1:18" x14ac:dyDescent="0.2">
      <c r="A19" s="19">
        <f>Einstellungen!K22</f>
        <v>44925</v>
      </c>
      <c r="B19" s="62">
        <f>IF(A19=0,"",IF(Einstellungen!I22="Einmalig",A19,DATE(_Jahr,MONTH(A19),DAY(A19))))</f>
        <v>44925</v>
      </c>
      <c r="C19" s="1" t="str">
        <f>IF(OR(ISBLANK(Einstellungen!K22),NOT(ISNUMBER(Einstellungen!K22))),"",IF(OR(Einstellungen!L22="Einmalig",ISBLANK(Einstellungen!L22)),Einstellungen!J22,Einstellungen!J22&amp;IF(Einstellungen!L22="Jährlich",""," (" &amp;_Jahr-YEAR(Einstellungen!K22)&amp;")")))</f>
        <v>Betriebsruhe</v>
      </c>
      <c r="D19" s="1">
        <f t="shared" ca="1" si="0"/>
        <v>18</v>
      </c>
      <c r="E19" s="63" t="b">
        <f>INDEX(Einstellungen!$M$5:$M$40,MATCH(A19,$A$2:$A$37,0))&lt;&gt;"nein"</f>
        <v>1</v>
      </c>
      <c r="F19" s="63">
        <f>IF(INDEX(Einstellungen!$M$5:$M$40,MATCH(A19,Einstellungen!$K$5:$K$40,0))="normal",4,IF(INDEX(Einstellungen!$M$5:$M$40,MATCH(A19,Einstellungen!$K$5:$K$40,0))="farbig",8,0))</f>
        <v>0</v>
      </c>
      <c r="G19" s="63">
        <f>IF(INDEX(Einstellungen!$N$5:$N$40,MATCH(A19,Einstellungen!$K$5:$K$40,0))="wie Sa",1,0)</f>
        <v>1</v>
      </c>
      <c r="H19" s="63">
        <f>IF(INDEX(Einstellungen!$N$5:$N$40,MATCH(A19,Einstellungen!$K$5:$K$40,0))="wie So",2,0)</f>
        <v>0</v>
      </c>
      <c r="I19" s="24">
        <v>18</v>
      </c>
      <c r="J19" s="18">
        <f t="shared" ca="1" si="1"/>
        <v>44925</v>
      </c>
      <c r="K19" s="18" t="str">
        <f t="shared" ca="1" si="2"/>
        <v>Betriebsruhe</v>
      </c>
      <c r="L19" s="1">
        <f t="shared" ca="1" si="3"/>
        <v>1</v>
      </c>
      <c r="M19" s="24" t="b">
        <f t="shared" ca="1" si="4"/>
        <v>1</v>
      </c>
      <c r="N19" s="24" t="str">
        <f t="shared" ca="1" si="5"/>
        <v>Betriebsruhe</v>
      </c>
      <c r="O19" s="24">
        <f t="shared" ca="1" si="6"/>
        <v>0</v>
      </c>
      <c r="P19" s="24">
        <f t="shared" ca="1" si="7"/>
        <v>1</v>
      </c>
      <c r="Q19" s="24">
        <f t="shared" ca="1" si="8"/>
        <v>0</v>
      </c>
      <c r="R19" s="24">
        <f t="shared" ca="1" si="9"/>
        <v>1</v>
      </c>
    </row>
    <row r="20" spans="1:18" x14ac:dyDescent="0.2">
      <c r="A20" s="19">
        <f>Einstellungen!K23</f>
        <v>44926</v>
      </c>
      <c r="B20" s="62">
        <f>IF(A20=0,"",IF(Einstellungen!I23="Einmalig",A20,DATE(_Jahr,MONTH(A20),DAY(A20))))</f>
        <v>44926</v>
      </c>
      <c r="C20" s="1" t="str">
        <f>IF(OR(ISBLANK(Einstellungen!K23),NOT(ISNUMBER(Einstellungen!K23))),"",IF(OR(Einstellungen!L23="Einmalig",ISBLANK(Einstellungen!L23)),Einstellungen!J23,Einstellungen!J23&amp;IF(Einstellungen!L23="Jährlich",""," (" &amp;_Jahr-YEAR(Einstellungen!K23)&amp;")")))</f>
        <v>Betriebsruhe</v>
      </c>
      <c r="D20" s="1">
        <f t="shared" ca="1" si="0"/>
        <v>19</v>
      </c>
      <c r="E20" s="63" t="b">
        <f>INDEX(Einstellungen!$M$5:$M$40,MATCH(A20,$A$2:$A$37,0))&lt;&gt;"nein"</f>
        <v>1</v>
      </c>
      <c r="F20" s="63">
        <f>IF(INDEX(Einstellungen!$M$5:$M$40,MATCH(A20,Einstellungen!$K$5:$K$40,0))="normal",4,IF(INDEX(Einstellungen!$M$5:$M$40,MATCH(A20,Einstellungen!$K$5:$K$40,0))="farbig",8,0))</f>
        <v>0</v>
      </c>
      <c r="G20" s="63">
        <f>IF(INDEX(Einstellungen!$N$5:$N$40,MATCH(A20,Einstellungen!$K$5:$K$40,0))="wie Sa",1,0)</f>
        <v>1</v>
      </c>
      <c r="H20" s="63">
        <f>IF(INDEX(Einstellungen!$N$5:$N$40,MATCH(A20,Einstellungen!$K$5:$K$40,0))="wie So",2,0)</f>
        <v>0</v>
      </c>
      <c r="I20" s="24">
        <v>19</v>
      </c>
      <c r="J20" s="18">
        <f t="shared" ca="1" si="1"/>
        <v>44926</v>
      </c>
      <c r="K20" s="18" t="str">
        <f t="shared" ca="1" si="2"/>
        <v>Betriebsruhe</v>
      </c>
      <c r="L20" s="1">
        <f t="shared" ca="1" si="3"/>
        <v>1</v>
      </c>
      <c r="M20" s="24" t="b">
        <f t="shared" ca="1" si="4"/>
        <v>1</v>
      </c>
      <c r="N20" s="24" t="str">
        <f t="shared" ca="1" si="5"/>
        <v>Betriebsruhe</v>
      </c>
      <c r="O20" s="24">
        <f t="shared" ca="1" si="6"/>
        <v>0</v>
      </c>
      <c r="P20" s="24">
        <f t="shared" ca="1" si="7"/>
        <v>1</v>
      </c>
      <c r="Q20" s="24">
        <f t="shared" ca="1" si="8"/>
        <v>0</v>
      </c>
      <c r="R20" s="24">
        <f t="shared" ca="1" si="9"/>
        <v>1</v>
      </c>
    </row>
    <row r="21" spans="1:18" x14ac:dyDescent="0.2">
      <c r="A21" s="19">
        <f>Einstellungen!K24</f>
        <v>0</v>
      </c>
      <c r="B21" s="62" t="str">
        <f>IF(A21=0,"",IF(Einstellungen!I24="Einmalig",A21,DATE(_Jahr,MONTH(A21),DAY(A21))))</f>
        <v/>
      </c>
      <c r="C21" s="1" t="str">
        <f>IF(OR(ISBLANK(Einstellungen!K24),NOT(ISNUMBER(Einstellungen!K24))),"",IF(OR(Einstellungen!L24="Einmalig",ISBLANK(Einstellungen!L24)),Einstellungen!J24,Einstellungen!J24&amp;IF(Einstellungen!L24="Jährlich",""," (" &amp;_Jahr-YEAR(Einstellungen!K24)&amp;")")))</f>
        <v/>
      </c>
      <c r="D21" s="1" t="str">
        <f t="shared" ca="1" si="0"/>
        <v/>
      </c>
      <c r="E21" s="63" t="b">
        <f>INDEX(Einstellungen!$M$5:$M$40,MATCH(A21,$A$2:$A$37,0))&lt;&gt;"nein"</f>
        <v>1</v>
      </c>
      <c r="F21" s="63" t="e">
        <f>IF(INDEX(Einstellungen!$M$5:$M$40,MATCH(A21,Einstellungen!$K$5:$K$40,0))="normal",4,IF(INDEX(Einstellungen!$M$5:$M$40,MATCH(A21,Einstellungen!$K$5:$K$40,0))="farbig",8,0))</f>
        <v>#N/A</v>
      </c>
      <c r="G21" s="63" t="e">
        <f>IF(INDEX(Einstellungen!$N$5:$N$40,MATCH(A21,Einstellungen!$K$5:$K$40,0))="wie Sa",1,0)</f>
        <v>#N/A</v>
      </c>
      <c r="H21" s="63" t="e">
        <f>IF(INDEX(Einstellungen!$N$5:$N$40,MATCH(A21,Einstellungen!$K$5:$K$40,0))="wie So",2,0)</f>
        <v>#N/A</v>
      </c>
      <c r="I21" s="24">
        <v>20</v>
      </c>
      <c r="J21" s="18" t="e">
        <f t="shared" ca="1" si="1"/>
        <v>#N/A</v>
      </c>
      <c r="K21" s="18" t="e">
        <f t="shared" ca="1" si="2"/>
        <v>#N/A</v>
      </c>
      <c r="L21" s="1">
        <f t="shared" ca="1" si="3"/>
        <v>17</v>
      </c>
      <c r="M21" s="24" t="e">
        <f t="shared" ca="1" si="4"/>
        <v>#N/A</v>
      </c>
      <c r="N21" s="24" t="e">
        <f t="shared" ca="1" si="5"/>
        <v>#N/A</v>
      </c>
      <c r="O21" s="24" t="e">
        <f t="shared" ca="1" si="6"/>
        <v>#N/A</v>
      </c>
      <c r="P21" s="24" t="e">
        <f t="shared" ca="1" si="7"/>
        <v>#N/A</v>
      </c>
      <c r="Q21" s="24" t="e">
        <f t="shared" ca="1" si="8"/>
        <v>#N/A</v>
      </c>
      <c r="R21" s="24" t="e">
        <f t="shared" ca="1" si="9"/>
        <v>#N/A</v>
      </c>
    </row>
    <row r="22" spans="1:18" x14ac:dyDescent="0.2">
      <c r="A22" s="19">
        <f>Einstellungen!K25</f>
        <v>0</v>
      </c>
      <c r="B22" s="62" t="str">
        <f>IF(A22=0,"",IF(Einstellungen!I25="Einmalig",A22,DATE(_Jahr,MONTH(A22),DAY(A22))))</f>
        <v/>
      </c>
      <c r="C22" s="1" t="str">
        <f>IF(OR(ISBLANK(Einstellungen!K25),NOT(ISNUMBER(Einstellungen!K25))),"",IF(OR(Einstellungen!L25="Einmalig",ISBLANK(Einstellungen!L25)),Einstellungen!J25,Einstellungen!J25&amp;IF(Einstellungen!L25="Jährlich",""," (" &amp;_Jahr-YEAR(Einstellungen!K25)&amp;")")))</f>
        <v/>
      </c>
      <c r="D22" s="1" t="str">
        <f t="shared" ca="1" si="0"/>
        <v/>
      </c>
      <c r="E22" s="63" t="b">
        <f>INDEX(Einstellungen!$M$5:$M$40,MATCH(A22,$A$2:$A$37,0))&lt;&gt;"nein"</f>
        <v>1</v>
      </c>
      <c r="F22" s="63" t="e">
        <f>IF(INDEX(Einstellungen!$M$5:$M$40,MATCH(A22,Einstellungen!$K$5:$K$40,0))="normal",4,IF(INDEX(Einstellungen!$M$5:$M$40,MATCH(A22,Einstellungen!$K$5:$K$40,0))="farbig",8,0))</f>
        <v>#N/A</v>
      </c>
      <c r="G22" s="63" t="e">
        <f>IF(INDEX(Einstellungen!$N$5:$N$40,MATCH(A22,Einstellungen!$K$5:$K$40,0))="wie Sa",1,0)</f>
        <v>#N/A</v>
      </c>
      <c r="H22" s="63" t="e">
        <f>IF(INDEX(Einstellungen!$N$5:$N$40,MATCH(A22,Einstellungen!$K$5:$K$40,0))="wie So",2,0)</f>
        <v>#N/A</v>
      </c>
      <c r="I22" s="24">
        <v>21</v>
      </c>
      <c r="J22" s="18" t="e">
        <f t="shared" ca="1" si="1"/>
        <v>#N/A</v>
      </c>
      <c r="K22" s="18" t="e">
        <f t="shared" ca="1" si="2"/>
        <v>#N/A</v>
      </c>
      <c r="L22" s="1">
        <f t="shared" ca="1" si="3"/>
        <v>17</v>
      </c>
      <c r="M22" s="24" t="e">
        <f t="shared" ca="1" si="4"/>
        <v>#N/A</v>
      </c>
      <c r="N22" s="24" t="e">
        <f t="shared" ca="1" si="5"/>
        <v>#N/A</v>
      </c>
      <c r="O22" s="24" t="e">
        <f t="shared" ca="1" si="6"/>
        <v>#N/A</v>
      </c>
      <c r="P22" s="24" t="e">
        <f t="shared" ca="1" si="7"/>
        <v>#N/A</v>
      </c>
      <c r="Q22" s="24" t="e">
        <f t="shared" ca="1" si="8"/>
        <v>#N/A</v>
      </c>
      <c r="R22" s="24" t="e">
        <f t="shared" ca="1" si="9"/>
        <v>#N/A</v>
      </c>
    </row>
    <row r="23" spans="1:18" x14ac:dyDescent="0.2">
      <c r="A23" s="19">
        <f>Einstellungen!K26</f>
        <v>0</v>
      </c>
      <c r="B23" s="62" t="str">
        <f>IF(A23=0,"",IF(Einstellungen!I26="Einmalig",A23,DATE(_Jahr,MONTH(A23),DAY(A23))))</f>
        <v/>
      </c>
      <c r="C23" s="1" t="str">
        <f>IF(OR(ISBLANK(Einstellungen!K26),NOT(ISNUMBER(Einstellungen!K26))),"",IF(OR(Einstellungen!L26="Einmalig",ISBLANK(Einstellungen!L26)),Einstellungen!J26,Einstellungen!J26&amp;IF(Einstellungen!L26="Jährlich",""," (" &amp;_Jahr-YEAR(Einstellungen!K26)&amp;")")))</f>
        <v/>
      </c>
      <c r="D23" s="1" t="str">
        <f t="shared" ca="1" si="0"/>
        <v/>
      </c>
      <c r="E23" s="63" t="b">
        <f>INDEX(Einstellungen!$M$5:$M$40,MATCH(A23,$A$2:$A$37,0))&lt;&gt;"nein"</f>
        <v>1</v>
      </c>
      <c r="F23" s="63" t="e">
        <f>IF(INDEX(Einstellungen!$M$5:$M$40,MATCH(A23,Einstellungen!$K$5:$K$40,0))="normal",4,IF(INDEX(Einstellungen!$M$5:$M$40,MATCH(A23,Einstellungen!$K$5:$K$40,0))="farbig",8,0))</f>
        <v>#N/A</v>
      </c>
      <c r="G23" s="63" t="e">
        <f>IF(INDEX(Einstellungen!$N$5:$N$40,MATCH(A23,Einstellungen!$K$5:$K$40,0))="wie Sa",1,0)</f>
        <v>#N/A</v>
      </c>
      <c r="H23" s="63" t="e">
        <f>IF(INDEX(Einstellungen!$N$5:$N$40,MATCH(A23,Einstellungen!$K$5:$K$40,0))="wie So",2,0)</f>
        <v>#N/A</v>
      </c>
      <c r="I23" s="24">
        <v>22</v>
      </c>
      <c r="J23" s="18" t="e">
        <f t="shared" ca="1" si="1"/>
        <v>#N/A</v>
      </c>
      <c r="K23" s="18" t="e">
        <f t="shared" ca="1" si="2"/>
        <v>#N/A</v>
      </c>
      <c r="L23" s="1">
        <f t="shared" ca="1" si="3"/>
        <v>17</v>
      </c>
      <c r="M23" s="24" t="e">
        <f t="shared" ca="1" si="4"/>
        <v>#N/A</v>
      </c>
      <c r="N23" s="24" t="e">
        <f t="shared" ca="1" si="5"/>
        <v>#N/A</v>
      </c>
      <c r="O23" s="24" t="e">
        <f t="shared" ca="1" si="6"/>
        <v>#N/A</v>
      </c>
      <c r="P23" s="24" t="e">
        <f t="shared" ca="1" si="7"/>
        <v>#N/A</v>
      </c>
      <c r="Q23" s="24" t="e">
        <f t="shared" ca="1" si="8"/>
        <v>#N/A</v>
      </c>
      <c r="R23" s="24" t="e">
        <f t="shared" ca="1" si="9"/>
        <v>#N/A</v>
      </c>
    </row>
    <row r="24" spans="1:18" x14ac:dyDescent="0.2">
      <c r="A24" s="19">
        <f>Einstellungen!K27</f>
        <v>0</v>
      </c>
      <c r="B24" s="62" t="str">
        <f>IF(A24=0,"",IF(Einstellungen!I27="Einmalig",A24,DATE(_Jahr,MONTH(A24),DAY(A24))))</f>
        <v/>
      </c>
      <c r="C24" s="1" t="str">
        <f>IF(OR(ISBLANK(Einstellungen!K27),NOT(ISNUMBER(Einstellungen!K27))),"",IF(OR(Einstellungen!L27="Einmalig",ISBLANK(Einstellungen!L27)),Einstellungen!J27,Einstellungen!J27&amp;IF(Einstellungen!L27="Jährlich",""," (" &amp;_Jahr-YEAR(Einstellungen!K27)&amp;")")))</f>
        <v/>
      </c>
      <c r="D24" s="1" t="str">
        <f t="shared" ca="1" si="0"/>
        <v/>
      </c>
      <c r="E24" s="63" t="b">
        <f>INDEX(Einstellungen!$M$5:$M$40,MATCH(A24,$A$2:$A$37,0))&lt;&gt;"nein"</f>
        <v>1</v>
      </c>
      <c r="F24" s="63" t="e">
        <f>IF(INDEX(Einstellungen!$M$5:$M$40,MATCH(A24,Einstellungen!$K$5:$K$40,0))="normal",4,IF(INDEX(Einstellungen!$M$5:$M$40,MATCH(A24,Einstellungen!$K$5:$K$40,0))="farbig",8,0))</f>
        <v>#N/A</v>
      </c>
      <c r="G24" s="63" t="e">
        <f>IF(INDEX(Einstellungen!$N$5:$N$40,MATCH(A24,Einstellungen!$K$5:$K$40,0))="wie Sa",1,0)</f>
        <v>#N/A</v>
      </c>
      <c r="H24" s="63" t="e">
        <f>IF(INDEX(Einstellungen!$N$5:$N$40,MATCH(A24,Einstellungen!$K$5:$K$40,0))="wie So",2,0)</f>
        <v>#N/A</v>
      </c>
      <c r="I24" s="24">
        <v>23</v>
      </c>
      <c r="J24" s="18" t="e">
        <f t="shared" ca="1" si="1"/>
        <v>#N/A</v>
      </c>
      <c r="K24" s="18" t="e">
        <f t="shared" ca="1" si="2"/>
        <v>#N/A</v>
      </c>
      <c r="L24" s="1">
        <f t="shared" ca="1" si="3"/>
        <v>17</v>
      </c>
      <c r="M24" s="24" t="e">
        <f t="shared" ca="1" si="4"/>
        <v>#N/A</v>
      </c>
      <c r="N24" s="24" t="e">
        <f t="shared" ca="1" si="5"/>
        <v>#N/A</v>
      </c>
      <c r="O24" s="24" t="e">
        <f t="shared" ca="1" si="6"/>
        <v>#N/A</v>
      </c>
      <c r="P24" s="24" t="e">
        <f t="shared" ca="1" si="7"/>
        <v>#N/A</v>
      </c>
      <c r="Q24" s="24" t="e">
        <f t="shared" ca="1" si="8"/>
        <v>#N/A</v>
      </c>
      <c r="R24" s="24" t="e">
        <f t="shared" ca="1" si="9"/>
        <v>#N/A</v>
      </c>
    </row>
    <row r="25" spans="1:18" x14ac:dyDescent="0.2">
      <c r="A25" s="19">
        <f>Einstellungen!K28</f>
        <v>0</v>
      </c>
      <c r="B25" s="62" t="str">
        <f>IF(A25=0,"",IF(Einstellungen!I28="Einmalig",A25,DATE(_Jahr,MONTH(A25),DAY(A25))))</f>
        <v/>
      </c>
      <c r="C25" s="1" t="str">
        <f>IF(OR(ISBLANK(Einstellungen!K28),NOT(ISNUMBER(Einstellungen!K28))),"",IF(OR(Einstellungen!L28="Einmalig",ISBLANK(Einstellungen!L28)),Einstellungen!J28,Einstellungen!J28&amp;IF(Einstellungen!L28="Jährlich",""," (" &amp;_Jahr-YEAR(Einstellungen!K28)&amp;")")))</f>
        <v/>
      </c>
      <c r="D25" s="1" t="str">
        <f t="shared" ca="1" si="0"/>
        <v/>
      </c>
      <c r="E25" s="63" t="b">
        <f>INDEX(Einstellungen!$M$5:$M$40,MATCH(A25,$A$2:$A$37,0))&lt;&gt;"nein"</f>
        <v>1</v>
      </c>
      <c r="F25" s="63" t="e">
        <f>IF(INDEX(Einstellungen!$M$5:$M$40,MATCH(A25,Einstellungen!$K$5:$K$40,0))="normal",4,IF(INDEX(Einstellungen!$M$5:$M$40,MATCH(A25,Einstellungen!$K$5:$K$40,0))="farbig",8,0))</f>
        <v>#N/A</v>
      </c>
      <c r="G25" s="63" t="e">
        <f>IF(INDEX(Einstellungen!$N$5:$N$40,MATCH(A25,Einstellungen!$K$5:$K$40,0))="wie Sa",1,0)</f>
        <v>#N/A</v>
      </c>
      <c r="H25" s="63" t="e">
        <f>IF(INDEX(Einstellungen!$N$5:$N$40,MATCH(A25,Einstellungen!$K$5:$K$40,0))="wie So",2,0)</f>
        <v>#N/A</v>
      </c>
      <c r="I25" s="24">
        <v>24</v>
      </c>
      <c r="J25" s="18" t="e">
        <f t="shared" ca="1" si="1"/>
        <v>#N/A</v>
      </c>
      <c r="K25" s="18" t="e">
        <f t="shared" ca="1" si="2"/>
        <v>#N/A</v>
      </c>
      <c r="L25" s="1">
        <f t="shared" ca="1" si="3"/>
        <v>17</v>
      </c>
      <c r="M25" s="24" t="e">
        <f t="shared" ca="1" si="4"/>
        <v>#N/A</v>
      </c>
      <c r="N25" s="24" t="e">
        <f t="shared" ca="1" si="5"/>
        <v>#N/A</v>
      </c>
      <c r="O25" s="24" t="e">
        <f t="shared" ca="1" si="6"/>
        <v>#N/A</v>
      </c>
      <c r="P25" s="24" t="e">
        <f t="shared" ca="1" si="7"/>
        <v>#N/A</v>
      </c>
      <c r="Q25" s="24" t="e">
        <f t="shared" ca="1" si="8"/>
        <v>#N/A</v>
      </c>
      <c r="R25" s="24" t="e">
        <f t="shared" ca="1" si="9"/>
        <v>#N/A</v>
      </c>
    </row>
    <row r="26" spans="1:18" x14ac:dyDescent="0.2">
      <c r="A26" s="19">
        <f>Einstellungen!K29</f>
        <v>0</v>
      </c>
      <c r="B26" s="62" t="str">
        <f>IF(A26=0,"",IF(Einstellungen!I29="Einmalig",A26,DATE(_Jahr,MONTH(A26),DAY(A26))))</f>
        <v/>
      </c>
      <c r="C26" s="1" t="str">
        <f>IF(OR(ISBLANK(Einstellungen!K29),NOT(ISNUMBER(Einstellungen!K29))),"",IF(OR(Einstellungen!L29="Einmalig",ISBLANK(Einstellungen!L29)),Einstellungen!J29,Einstellungen!J29&amp;IF(Einstellungen!L29="Jährlich",""," (" &amp;_Jahr-YEAR(Einstellungen!K29)&amp;")")))</f>
        <v/>
      </c>
      <c r="D26" s="1" t="str">
        <f t="shared" ca="1" si="0"/>
        <v/>
      </c>
      <c r="E26" s="63" t="b">
        <f>INDEX(Einstellungen!$M$5:$M$40,MATCH(A26,$A$2:$A$37,0))&lt;&gt;"nein"</f>
        <v>1</v>
      </c>
      <c r="F26" s="63" t="e">
        <f>IF(INDEX(Einstellungen!$M$5:$M$40,MATCH(A26,Einstellungen!$K$5:$K$40,0))="normal",4,IF(INDEX(Einstellungen!$M$5:$M$40,MATCH(A26,Einstellungen!$K$5:$K$40,0))="farbig",8,0))</f>
        <v>#N/A</v>
      </c>
      <c r="G26" s="63" t="e">
        <f>IF(INDEX(Einstellungen!$N$5:$N$40,MATCH(A26,Einstellungen!$K$5:$K$40,0))="wie Sa",1,0)</f>
        <v>#N/A</v>
      </c>
      <c r="H26" s="63" t="e">
        <f>IF(INDEX(Einstellungen!$N$5:$N$40,MATCH(A26,Einstellungen!$K$5:$K$40,0))="wie So",2,0)</f>
        <v>#N/A</v>
      </c>
      <c r="I26" s="24">
        <v>25</v>
      </c>
      <c r="J26" s="18" t="e">
        <f t="shared" ca="1" si="1"/>
        <v>#N/A</v>
      </c>
      <c r="K26" s="18" t="e">
        <f t="shared" ca="1" si="2"/>
        <v>#N/A</v>
      </c>
      <c r="L26" s="1">
        <f t="shared" ca="1" si="3"/>
        <v>17</v>
      </c>
      <c r="M26" s="24" t="e">
        <f t="shared" ca="1" si="4"/>
        <v>#N/A</v>
      </c>
      <c r="N26" s="24" t="e">
        <f t="shared" ca="1" si="5"/>
        <v>#N/A</v>
      </c>
      <c r="O26" s="24" t="e">
        <f t="shared" ca="1" si="6"/>
        <v>#N/A</v>
      </c>
      <c r="P26" s="24" t="e">
        <f t="shared" ca="1" si="7"/>
        <v>#N/A</v>
      </c>
      <c r="Q26" s="24" t="e">
        <f t="shared" ca="1" si="8"/>
        <v>#N/A</v>
      </c>
      <c r="R26" s="24" t="e">
        <f t="shared" ca="1" si="9"/>
        <v>#N/A</v>
      </c>
    </row>
    <row r="27" spans="1:18" x14ac:dyDescent="0.2">
      <c r="A27" s="19">
        <f>Einstellungen!K30</f>
        <v>0</v>
      </c>
      <c r="B27" s="62" t="str">
        <f>IF(A27=0,"",IF(Einstellungen!I30="Einmalig",A27,DATE(_Jahr,MONTH(A27),DAY(A27))))</f>
        <v/>
      </c>
      <c r="C27" s="1" t="str">
        <f>IF(OR(ISBLANK(Einstellungen!K30),NOT(ISNUMBER(Einstellungen!K30))),"",IF(OR(Einstellungen!L30="Einmalig",ISBLANK(Einstellungen!L30)),Einstellungen!J30,Einstellungen!J30&amp;IF(Einstellungen!L30="Jährlich",""," (" &amp;_Jahr-YEAR(Einstellungen!K30)&amp;")")))</f>
        <v/>
      </c>
      <c r="D27" s="1" t="str">
        <f t="shared" ca="1" si="0"/>
        <v/>
      </c>
      <c r="E27" s="63" t="b">
        <f>INDEX(Einstellungen!$M$5:$M$40,MATCH(A27,$A$2:$A$37,0))&lt;&gt;"nein"</f>
        <v>1</v>
      </c>
      <c r="F27" s="63" t="e">
        <f>IF(INDEX(Einstellungen!$M$5:$M$40,MATCH(A27,Einstellungen!$K$5:$K$40,0))="normal",4,IF(INDEX(Einstellungen!$M$5:$M$40,MATCH(A27,Einstellungen!$K$5:$K$40,0))="farbig",8,0))</f>
        <v>#N/A</v>
      </c>
      <c r="G27" s="63" t="e">
        <f>IF(INDEX(Einstellungen!$N$5:$N$40,MATCH(A27,Einstellungen!$K$5:$K$40,0))="wie Sa",1,0)</f>
        <v>#N/A</v>
      </c>
      <c r="H27" s="63" t="e">
        <f>IF(INDEX(Einstellungen!$N$5:$N$40,MATCH(A27,Einstellungen!$K$5:$K$40,0))="wie So",2,0)</f>
        <v>#N/A</v>
      </c>
      <c r="I27" s="24">
        <v>26</v>
      </c>
      <c r="J27" s="18" t="e">
        <f t="shared" ca="1" si="1"/>
        <v>#N/A</v>
      </c>
      <c r="K27" s="18" t="e">
        <f t="shared" ca="1" si="2"/>
        <v>#N/A</v>
      </c>
      <c r="L27" s="1">
        <f t="shared" ca="1" si="3"/>
        <v>17</v>
      </c>
      <c r="M27" s="24" t="e">
        <f t="shared" ca="1" si="4"/>
        <v>#N/A</v>
      </c>
      <c r="N27" s="24" t="e">
        <f t="shared" ca="1" si="5"/>
        <v>#N/A</v>
      </c>
      <c r="O27" s="24" t="e">
        <f t="shared" ca="1" si="6"/>
        <v>#N/A</v>
      </c>
      <c r="P27" s="24" t="e">
        <f t="shared" ca="1" si="7"/>
        <v>#N/A</v>
      </c>
      <c r="Q27" s="24" t="e">
        <f t="shared" ca="1" si="8"/>
        <v>#N/A</v>
      </c>
      <c r="R27" s="24" t="e">
        <f t="shared" ca="1" si="9"/>
        <v>#N/A</v>
      </c>
    </row>
    <row r="28" spans="1:18" x14ac:dyDescent="0.2">
      <c r="A28" s="19">
        <f>Einstellungen!K31</f>
        <v>0</v>
      </c>
      <c r="B28" s="62" t="str">
        <f>IF(A28=0,"",IF(Einstellungen!I31="Einmalig",A28,DATE(_Jahr,MONTH(A28),DAY(A28))))</f>
        <v/>
      </c>
      <c r="C28" s="1" t="str">
        <f>IF(OR(ISBLANK(Einstellungen!K31),NOT(ISNUMBER(Einstellungen!K31))),"",IF(OR(Einstellungen!L31="Einmalig",ISBLANK(Einstellungen!L31)),Einstellungen!J31,Einstellungen!J31&amp;IF(Einstellungen!L31="Jährlich",""," (" &amp;_Jahr-YEAR(Einstellungen!K31)&amp;")")))</f>
        <v/>
      </c>
      <c r="D28" s="1" t="str">
        <f t="shared" ca="1" si="0"/>
        <v/>
      </c>
      <c r="E28" s="63" t="b">
        <f>INDEX(Einstellungen!$M$5:$M$40,MATCH(A28,$A$2:$A$37,0))&lt;&gt;"nein"</f>
        <v>1</v>
      </c>
      <c r="F28" s="63" t="e">
        <f>IF(INDEX(Einstellungen!$M$5:$M$40,MATCH(A28,Einstellungen!$K$5:$K$40,0))="normal",4,IF(INDEX(Einstellungen!$M$5:$M$40,MATCH(A28,Einstellungen!$K$5:$K$40,0))="farbig",8,0))</f>
        <v>#N/A</v>
      </c>
      <c r="G28" s="63" t="e">
        <f>IF(INDEX(Einstellungen!$N$5:$N$40,MATCH(A28,Einstellungen!$K$5:$K$40,0))="wie Sa",1,0)</f>
        <v>#N/A</v>
      </c>
      <c r="H28" s="63" t="e">
        <f>IF(INDEX(Einstellungen!$N$5:$N$40,MATCH(A28,Einstellungen!$K$5:$K$40,0))="wie So",2,0)</f>
        <v>#N/A</v>
      </c>
      <c r="I28" s="24">
        <v>27</v>
      </c>
      <c r="J28" s="18" t="e">
        <f t="shared" ca="1" si="1"/>
        <v>#N/A</v>
      </c>
      <c r="K28" s="18" t="e">
        <f t="shared" ca="1" si="2"/>
        <v>#N/A</v>
      </c>
      <c r="L28" s="1">
        <f t="shared" ca="1" si="3"/>
        <v>17</v>
      </c>
      <c r="M28" s="24" t="e">
        <f t="shared" ca="1" si="4"/>
        <v>#N/A</v>
      </c>
      <c r="N28" s="24" t="e">
        <f t="shared" ca="1" si="5"/>
        <v>#N/A</v>
      </c>
      <c r="O28" s="24" t="e">
        <f t="shared" ca="1" si="6"/>
        <v>#N/A</v>
      </c>
      <c r="P28" s="24" t="e">
        <f t="shared" ca="1" si="7"/>
        <v>#N/A</v>
      </c>
      <c r="Q28" s="24" t="e">
        <f t="shared" ca="1" si="8"/>
        <v>#N/A</v>
      </c>
      <c r="R28" s="24" t="e">
        <f t="shared" ca="1" si="9"/>
        <v>#N/A</v>
      </c>
    </row>
    <row r="29" spans="1:18" x14ac:dyDescent="0.2">
      <c r="A29" s="19">
        <f>Einstellungen!K32</f>
        <v>0</v>
      </c>
      <c r="B29" s="62" t="str">
        <f>IF(A29=0,"",IF(Einstellungen!I32="Einmalig",A29,DATE(_Jahr,MONTH(A29),DAY(A29))))</f>
        <v/>
      </c>
      <c r="C29" s="1" t="str">
        <f>IF(OR(ISBLANK(Einstellungen!K32),NOT(ISNUMBER(Einstellungen!K32))),"",IF(OR(Einstellungen!L32="Einmalig",ISBLANK(Einstellungen!L32)),Einstellungen!J32,Einstellungen!J32&amp;IF(Einstellungen!L32="Jährlich",""," (" &amp;_Jahr-YEAR(Einstellungen!K32)&amp;")")))</f>
        <v/>
      </c>
      <c r="D29" s="1" t="str">
        <f t="shared" ca="1" si="0"/>
        <v/>
      </c>
      <c r="E29" s="63" t="b">
        <f>INDEX(Einstellungen!$M$5:$M$40,MATCH(A29,$A$2:$A$37,0))&lt;&gt;"nein"</f>
        <v>1</v>
      </c>
      <c r="F29" s="63" t="e">
        <f>IF(INDEX(Einstellungen!$M$5:$M$40,MATCH(A29,Einstellungen!$K$5:$K$40,0))="normal",4,IF(INDEX(Einstellungen!$M$5:$M$40,MATCH(A29,Einstellungen!$K$5:$K$40,0))="farbig",8,0))</f>
        <v>#N/A</v>
      </c>
      <c r="G29" s="63" t="e">
        <f>IF(INDEX(Einstellungen!$N$5:$N$40,MATCH(A29,Einstellungen!$K$5:$K$40,0))="wie Sa",1,0)</f>
        <v>#N/A</v>
      </c>
      <c r="H29" s="63" t="e">
        <f>IF(INDEX(Einstellungen!$N$5:$N$40,MATCH(A29,Einstellungen!$K$5:$K$40,0))="wie So",2,0)</f>
        <v>#N/A</v>
      </c>
      <c r="I29" s="24">
        <v>28</v>
      </c>
      <c r="J29" s="18" t="e">
        <f t="shared" ca="1" si="1"/>
        <v>#N/A</v>
      </c>
      <c r="K29" s="18" t="e">
        <f t="shared" ca="1" si="2"/>
        <v>#N/A</v>
      </c>
      <c r="L29" s="1">
        <f t="shared" ca="1" si="3"/>
        <v>17</v>
      </c>
      <c r="M29" s="24" t="e">
        <f t="shared" ca="1" si="4"/>
        <v>#N/A</v>
      </c>
      <c r="N29" s="24" t="e">
        <f t="shared" ca="1" si="5"/>
        <v>#N/A</v>
      </c>
      <c r="O29" s="24" t="e">
        <f t="shared" ca="1" si="6"/>
        <v>#N/A</v>
      </c>
      <c r="P29" s="24" t="e">
        <f t="shared" ca="1" si="7"/>
        <v>#N/A</v>
      </c>
      <c r="Q29" s="24" t="e">
        <f t="shared" ca="1" si="8"/>
        <v>#N/A</v>
      </c>
      <c r="R29" s="24" t="e">
        <f t="shared" ca="1" si="9"/>
        <v>#N/A</v>
      </c>
    </row>
    <row r="30" spans="1:18" x14ac:dyDescent="0.2">
      <c r="A30" s="19">
        <f>Einstellungen!K33</f>
        <v>0</v>
      </c>
      <c r="B30" s="62" t="str">
        <f>IF(A30=0,"",IF(Einstellungen!I33="Einmalig",A30,DATE(_Jahr,MONTH(A30),DAY(A30))))</f>
        <v/>
      </c>
      <c r="C30" s="1" t="str">
        <f>IF(OR(ISBLANK(Einstellungen!K33),NOT(ISNUMBER(Einstellungen!K33))),"",IF(OR(Einstellungen!L33="Einmalig",ISBLANK(Einstellungen!L33)),Einstellungen!J33,Einstellungen!J33&amp;IF(Einstellungen!L33="Jährlich",""," (" &amp;_Jahr-YEAR(Einstellungen!K33)&amp;")")))</f>
        <v/>
      </c>
      <c r="D30" s="1" t="str">
        <f t="shared" ca="1" si="0"/>
        <v/>
      </c>
      <c r="E30" s="63" t="b">
        <f>INDEX(Einstellungen!$M$5:$M$40,MATCH(A30,$A$2:$A$37,0))&lt;&gt;"nein"</f>
        <v>1</v>
      </c>
      <c r="F30" s="63" t="e">
        <f>IF(INDEX(Einstellungen!$M$5:$M$40,MATCH(A30,Einstellungen!$K$5:$K$40,0))="normal",4,IF(INDEX(Einstellungen!$M$5:$M$40,MATCH(A30,Einstellungen!$K$5:$K$40,0))="farbig",8,0))</f>
        <v>#N/A</v>
      </c>
      <c r="G30" s="63" t="e">
        <f>IF(INDEX(Einstellungen!$N$5:$N$40,MATCH(A30,Einstellungen!$K$5:$K$40,0))="wie Sa",1,0)</f>
        <v>#N/A</v>
      </c>
      <c r="H30" s="63" t="e">
        <f>IF(INDEX(Einstellungen!$N$5:$N$40,MATCH(A30,Einstellungen!$K$5:$K$40,0))="wie So",2,0)</f>
        <v>#N/A</v>
      </c>
      <c r="I30" s="24">
        <v>29</v>
      </c>
      <c r="J30" s="18" t="e">
        <f t="shared" ca="1" si="1"/>
        <v>#N/A</v>
      </c>
      <c r="K30" s="18" t="e">
        <f t="shared" ca="1" si="2"/>
        <v>#N/A</v>
      </c>
      <c r="L30" s="1">
        <f t="shared" ca="1" si="3"/>
        <v>17</v>
      </c>
      <c r="M30" s="24" t="e">
        <f t="shared" ca="1" si="4"/>
        <v>#N/A</v>
      </c>
      <c r="N30" s="24" t="e">
        <f t="shared" ca="1" si="5"/>
        <v>#N/A</v>
      </c>
      <c r="O30" s="24" t="e">
        <f t="shared" ca="1" si="6"/>
        <v>#N/A</v>
      </c>
      <c r="P30" s="24" t="e">
        <f t="shared" ca="1" si="7"/>
        <v>#N/A</v>
      </c>
      <c r="Q30" s="24" t="e">
        <f t="shared" ca="1" si="8"/>
        <v>#N/A</v>
      </c>
      <c r="R30" s="24" t="e">
        <f t="shared" ca="1" si="9"/>
        <v>#N/A</v>
      </c>
    </row>
    <row r="31" spans="1:18" x14ac:dyDescent="0.2">
      <c r="A31" s="19">
        <f>Einstellungen!K34</f>
        <v>0</v>
      </c>
      <c r="B31" s="62" t="str">
        <f>IF(A31=0,"",IF(Einstellungen!I34="Einmalig",A31,DATE(_Jahr,MONTH(A31),DAY(A31))))</f>
        <v/>
      </c>
      <c r="C31" s="1" t="str">
        <f>IF(OR(ISBLANK(Einstellungen!K34),NOT(ISNUMBER(Einstellungen!K34))),"",IF(OR(Einstellungen!L34="Einmalig",ISBLANK(Einstellungen!L34)),Einstellungen!J34,Einstellungen!J34&amp;IF(Einstellungen!L34="Jährlich",""," (" &amp;_Jahr-YEAR(Einstellungen!K34)&amp;")")))</f>
        <v/>
      </c>
      <c r="D31" s="1" t="str">
        <f t="shared" ca="1" si="0"/>
        <v/>
      </c>
      <c r="E31" s="63" t="b">
        <f>INDEX(Einstellungen!$M$5:$M$40,MATCH(A31,$A$2:$A$37,0))&lt;&gt;"nein"</f>
        <v>1</v>
      </c>
      <c r="F31" s="63" t="e">
        <f>IF(INDEX(Einstellungen!$M$5:$M$40,MATCH(A31,Einstellungen!$K$5:$K$40,0))="normal",4,IF(INDEX(Einstellungen!$M$5:$M$40,MATCH(A31,Einstellungen!$K$5:$K$40,0))="farbig",8,0))</f>
        <v>#N/A</v>
      </c>
      <c r="G31" s="63" t="e">
        <f>IF(INDEX(Einstellungen!$N$5:$N$40,MATCH(A31,Einstellungen!$K$5:$K$40,0))="wie Sa",1,0)</f>
        <v>#N/A</v>
      </c>
      <c r="H31" s="63" t="e">
        <f>IF(INDEX(Einstellungen!$N$5:$N$40,MATCH(A31,Einstellungen!$K$5:$K$40,0))="wie So",2,0)</f>
        <v>#N/A</v>
      </c>
      <c r="I31" s="24">
        <v>30</v>
      </c>
      <c r="J31" s="18" t="e">
        <f t="shared" ca="1" si="1"/>
        <v>#N/A</v>
      </c>
      <c r="K31" s="18" t="e">
        <f t="shared" ca="1" si="2"/>
        <v>#N/A</v>
      </c>
      <c r="L31" s="1">
        <f t="shared" ca="1" si="3"/>
        <v>17</v>
      </c>
      <c r="M31" s="24" t="e">
        <f t="shared" ca="1" si="4"/>
        <v>#N/A</v>
      </c>
      <c r="N31" s="24" t="e">
        <f t="shared" ca="1" si="5"/>
        <v>#N/A</v>
      </c>
      <c r="O31" s="24" t="e">
        <f t="shared" ca="1" si="6"/>
        <v>#N/A</v>
      </c>
      <c r="P31" s="24" t="e">
        <f t="shared" ca="1" si="7"/>
        <v>#N/A</v>
      </c>
      <c r="Q31" s="24" t="e">
        <f t="shared" ca="1" si="8"/>
        <v>#N/A</v>
      </c>
      <c r="R31" s="24" t="e">
        <f t="shared" ca="1" si="9"/>
        <v>#N/A</v>
      </c>
    </row>
    <row r="32" spans="1:18" x14ac:dyDescent="0.2">
      <c r="A32" s="19">
        <f>Einstellungen!K35</f>
        <v>0</v>
      </c>
      <c r="B32" s="62" t="str">
        <f>IF(A32=0,"",IF(Einstellungen!I35="Einmalig",A32,DATE(_Jahr,MONTH(A32),DAY(A32))))</f>
        <v/>
      </c>
      <c r="C32" s="1" t="str">
        <f>IF(OR(ISBLANK(Einstellungen!K35),NOT(ISNUMBER(Einstellungen!K35))),"",IF(OR(Einstellungen!L35="Einmalig",ISBLANK(Einstellungen!L35)),Einstellungen!J35,Einstellungen!J35&amp;IF(Einstellungen!L35="Jährlich",""," (" &amp;_Jahr-YEAR(Einstellungen!K35)&amp;")")))</f>
        <v/>
      </c>
      <c r="D32" s="1" t="str">
        <f t="shared" ca="1" si="0"/>
        <v/>
      </c>
      <c r="E32" s="63" t="b">
        <f>INDEX(Einstellungen!$M$5:$M$40,MATCH(A32,$A$2:$A$37,0))&lt;&gt;"nein"</f>
        <v>1</v>
      </c>
      <c r="F32" s="63" t="e">
        <f>IF(INDEX(Einstellungen!$M$5:$M$40,MATCH(A32,Einstellungen!$K$5:$K$40,0))="normal",4,IF(INDEX(Einstellungen!$M$5:$M$40,MATCH(A32,Einstellungen!$K$5:$K$40,0))="farbig",8,0))</f>
        <v>#N/A</v>
      </c>
      <c r="G32" s="63" t="e">
        <f>IF(INDEX(Einstellungen!$N$5:$N$40,MATCH(A32,Einstellungen!$K$5:$K$40,0))="wie Sa",1,0)</f>
        <v>#N/A</v>
      </c>
      <c r="H32" s="63" t="e">
        <f>IF(INDEX(Einstellungen!$N$5:$N$40,MATCH(A32,Einstellungen!$K$5:$K$40,0))="wie So",2,0)</f>
        <v>#N/A</v>
      </c>
      <c r="I32" s="24">
        <v>31</v>
      </c>
      <c r="J32" s="18" t="e">
        <f t="shared" ca="1" si="1"/>
        <v>#N/A</v>
      </c>
      <c r="K32" s="18" t="e">
        <f t="shared" ca="1" si="2"/>
        <v>#N/A</v>
      </c>
      <c r="L32" s="1">
        <f t="shared" ca="1" si="3"/>
        <v>17</v>
      </c>
      <c r="M32" s="24" t="e">
        <f t="shared" ca="1" si="4"/>
        <v>#N/A</v>
      </c>
      <c r="N32" s="24" t="e">
        <f t="shared" ca="1" si="5"/>
        <v>#N/A</v>
      </c>
      <c r="O32" s="24" t="e">
        <f t="shared" ca="1" si="6"/>
        <v>#N/A</v>
      </c>
      <c r="P32" s="24" t="e">
        <f t="shared" ca="1" si="7"/>
        <v>#N/A</v>
      </c>
      <c r="Q32" s="24" t="e">
        <f t="shared" ca="1" si="8"/>
        <v>#N/A</v>
      </c>
      <c r="R32" s="24" t="e">
        <f t="shared" ca="1" si="9"/>
        <v>#N/A</v>
      </c>
    </row>
    <row r="33" spans="1:18" x14ac:dyDescent="0.2">
      <c r="A33" s="19">
        <f>Einstellungen!K36</f>
        <v>0</v>
      </c>
      <c r="B33" s="62" t="str">
        <f>IF(A33=0,"",IF(Einstellungen!I36="Einmalig",A33,DATE(_Jahr,MONTH(A33),DAY(A33))))</f>
        <v/>
      </c>
      <c r="C33" s="1" t="str">
        <f>IF(OR(ISBLANK(Einstellungen!K36),NOT(ISNUMBER(Einstellungen!K36))),"",IF(OR(Einstellungen!L36="Einmalig",ISBLANK(Einstellungen!L36)),Einstellungen!J36,Einstellungen!J36&amp;IF(Einstellungen!L36="Jährlich",""," (" &amp;_Jahr-YEAR(Einstellungen!K36)&amp;")")))</f>
        <v/>
      </c>
      <c r="D33" s="1" t="str">
        <f t="shared" ca="1" si="0"/>
        <v/>
      </c>
      <c r="E33" s="63" t="b">
        <f>INDEX(Einstellungen!$M$5:$M$40,MATCH(A33,$A$2:$A$37,0))&lt;&gt;"nein"</f>
        <v>1</v>
      </c>
      <c r="F33" s="63" t="e">
        <f>IF(INDEX(Einstellungen!$M$5:$M$40,MATCH(A33,Einstellungen!$K$5:$K$40,0))="normal",4,IF(INDEX(Einstellungen!$M$5:$M$40,MATCH(A33,Einstellungen!$K$5:$K$40,0))="farbig",8,0))</f>
        <v>#N/A</v>
      </c>
      <c r="G33" s="63" t="e">
        <f>IF(INDEX(Einstellungen!$N$5:$N$40,MATCH(A33,Einstellungen!$K$5:$K$40,0))="wie Sa",1,0)</f>
        <v>#N/A</v>
      </c>
      <c r="H33" s="63" t="e">
        <f>IF(INDEX(Einstellungen!$N$5:$N$40,MATCH(A33,Einstellungen!$K$5:$K$40,0))="wie So",2,0)</f>
        <v>#N/A</v>
      </c>
      <c r="I33" s="24">
        <v>32</v>
      </c>
      <c r="J33" s="18" t="e">
        <f t="shared" ca="1" si="1"/>
        <v>#N/A</v>
      </c>
      <c r="K33" s="18" t="e">
        <f t="shared" ca="1" si="2"/>
        <v>#N/A</v>
      </c>
      <c r="L33" s="1">
        <f t="shared" ca="1" si="3"/>
        <v>17</v>
      </c>
      <c r="M33" s="24" t="e">
        <f t="shared" ca="1" si="4"/>
        <v>#N/A</v>
      </c>
      <c r="N33" s="24" t="e">
        <f t="shared" ca="1" si="5"/>
        <v>#N/A</v>
      </c>
      <c r="O33" s="24" t="e">
        <f t="shared" ca="1" si="6"/>
        <v>#N/A</v>
      </c>
      <c r="P33" s="24" t="e">
        <f t="shared" ca="1" si="7"/>
        <v>#N/A</v>
      </c>
      <c r="Q33" s="24" t="e">
        <f t="shared" ca="1" si="8"/>
        <v>#N/A</v>
      </c>
      <c r="R33" s="24" t="e">
        <f t="shared" ca="1" si="9"/>
        <v>#N/A</v>
      </c>
    </row>
    <row r="34" spans="1:18" x14ac:dyDescent="0.2">
      <c r="A34" s="19">
        <f>Einstellungen!K37</f>
        <v>0</v>
      </c>
      <c r="B34" s="62" t="str">
        <f>IF(A34=0,"",IF(Einstellungen!I37="Einmalig",A34,DATE(_Jahr,MONTH(A34),DAY(A34))))</f>
        <v/>
      </c>
      <c r="C34" s="1" t="str">
        <f>IF(OR(ISBLANK(Einstellungen!K37),NOT(ISNUMBER(Einstellungen!K37))),"",IF(OR(Einstellungen!L37="Einmalig",ISBLANK(Einstellungen!L37)),Einstellungen!J37,Einstellungen!J37&amp;IF(Einstellungen!L37="Jährlich",""," (" &amp;_Jahr-YEAR(Einstellungen!K37)&amp;")")))</f>
        <v/>
      </c>
      <c r="D34" s="1" t="str">
        <f t="shared" ca="1" si="0"/>
        <v/>
      </c>
      <c r="E34" s="63" t="b">
        <f>INDEX(Einstellungen!$M$5:$M$40,MATCH(A34,$A$2:$A$37,0))&lt;&gt;"nein"</f>
        <v>1</v>
      </c>
      <c r="F34" s="63" t="e">
        <f>IF(INDEX(Einstellungen!$M$5:$M$40,MATCH(A34,Einstellungen!$K$5:$K$40,0))="normal",4,IF(INDEX(Einstellungen!$M$5:$M$40,MATCH(A34,Einstellungen!$K$5:$K$40,0))="farbig",8,0))</f>
        <v>#N/A</v>
      </c>
      <c r="G34" s="63" t="e">
        <f>IF(INDEX(Einstellungen!$N$5:$N$40,MATCH(A34,Einstellungen!$K$5:$K$40,0))="wie Sa",1,0)</f>
        <v>#N/A</v>
      </c>
      <c r="H34" s="63" t="e">
        <f>IF(INDEX(Einstellungen!$N$5:$N$40,MATCH(A34,Einstellungen!$K$5:$K$40,0))="wie So",2,0)</f>
        <v>#N/A</v>
      </c>
      <c r="I34" s="24">
        <v>33</v>
      </c>
      <c r="J34" s="18" t="e">
        <f t="shared" ca="1" si="1"/>
        <v>#N/A</v>
      </c>
      <c r="K34" s="18" t="e">
        <f t="shared" ca="1" si="2"/>
        <v>#N/A</v>
      </c>
      <c r="L34" s="1">
        <f t="shared" ca="1" si="3"/>
        <v>17</v>
      </c>
      <c r="M34" s="24" t="e">
        <f t="shared" ca="1" si="4"/>
        <v>#N/A</v>
      </c>
      <c r="N34" s="24" t="e">
        <f t="shared" ca="1" si="5"/>
        <v>#N/A</v>
      </c>
      <c r="O34" s="24" t="e">
        <f t="shared" ca="1" si="6"/>
        <v>#N/A</v>
      </c>
      <c r="P34" s="24" t="e">
        <f t="shared" ca="1" si="7"/>
        <v>#N/A</v>
      </c>
      <c r="Q34" s="24" t="e">
        <f t="shared" ca="1" si="8"/>
        <v>#N/A</v>
      </c>
      <c r="R34" s="24" t="e">
        <f t="shared" ca="1" si="9"/>
        <v>#N/A</v>
      </c>
    </row>
    <row r="35" spans="1:18" x14ac:dyDescent="0.2">
      <c r="A35" s="19">
        <f>Einstellungen!K38</f>
        <v>0</v>
      </c>
      <c r="B35" s="62" t="str">
        <f>IF(A35=0,"",IF(Einstellungen!I38="Einmalig",A35,DATE(_Jahr,MONTH(A35),DAY(A35))))</f>
        <v/>
      </c>
      <c r="C35" s="1" t="str">
        <f>IF(OR(ISBLANK(Einstellungen!K38),NOT(ISNUMBER(Einstellungen!K38))),"",IF(OR(Einstellungen!L38="Einmalig",ISBLANK(Einstellungen!L38)),Einstellungen!J38,Einstellungen!J38&amp;IF(Einstellungen!L38="Jährlich",""," (" &amp;_Jahr-YEAR(Einstellungen!K38)&amp;")")))</f>
        <v/>
      </c>
      <c r="D35" s="1" t="str">
        <f t="shared" ca="1" si="0"/>
        <v/>
      </c>
      <c r="E35" s="63" t="b">
        <f>INDEX(Einstellungen!$M$5:$M$40,MATCH(A35,$A$2:$A$37,0))&lt;&gt;"nein"</f>
        <v>1</v>
      </c>
      <c r="F35" s="63" t="e">
        <f>IF(INDEX(Einstellungen!$M$5:$M$40,MATCH(A35,Einstellungen!$K$5:$K$40,0))="normal",4,IF(INDEX(Einstellungen!$M$5:$M$40,MATCH(A35,Einstellungen!$K$5:$K$40,0))="farbig",8,0))</f>
        <v>#N/A</v>
      </c>
      <c r="G35" s="63" t="e">
        <f>IF(INDEX(Einstellungen!$N$5:$N$40,MATCH(A35,Einstellungen!$K$5:$K$40,0))="wie Sa",1,0)</f>
        <v>#N/A</v>
      </c>
      <c r="H35" s="63" t="e">
        <f>IF(INDEX(Einstellungen!$N$5:$N$40,MATCH(A35,Einstellungen!$K$5:$K$40,0))="wie So",2,0)</f>
        <v>#N/A</v>
      </c>
      <c r="I35" s="24">
        <v>34</v>
      </c>
      <c r="J35" s="18" t="e">
        <f t="shared" ca="1" si="1"/>
        <v>#N/A</v>
      </c>
      <c r="K35" s="18" t="e">
        <f t="shared" ca="1" si="2"/>
        <v>#N/A</v>
      </c>
      <c r="L35" s="1">
        <f t="shared" ca="1" si="3"/>
        <v>17</v>
      </c>
      <c r="M35" s="24" t="e">
        <f t="shared" ca="1" si="4"/>
        <v>#N/A</v>
      </c>
      <c r="N35" s="24" t="e">
        <f t="shared" ca="1" si="5"/>
        <v>#N/A</v>
      </c>
      <c r="O35" s="24" t="e">
        <f t="shared" ca="1" si="6"/>
        <v>#N/A</v>
      </c>
      <c r="P35" s="24" t="e">
        <f t="shared" ca="1" si="7"/>
        <v>#N/A</v>
      </c>
      <c r="Q35" s="24" t="e">
        <f t="shared" ca="1" si="8"/>
        <v>#N/A</v>
      </c>
      <c r="R35" s="24" t="e">
        <f t="shared" ca="1" si="9"/>
        <v>#N/A</v>
      </c>
    </row>
    <row r="36" spans="1:18" x14ac:dyDescent="0.2">
      <c r="A36" s="19">
        <f>Einstellungen!K39</f>
        <v>0</v>
      </c>
      <c r="B36" s="62" t="str">
        <f>IF(A36=0,"",IF(Einstellungen!I39="Einmalig",A36,DATE(_Jahr,MONTH(A36),DAY(A36))))</f>
        <v/>
      </c>
      <c r="C36" s="1" t="str">
        <f>IF(OR(ISBLANK(Einstellungen!K39),NOT(ISNUMBER(Einstellungen!K39))),"",IF(OR(Einstellungen!L39="Einmalig",ISBLANK(Einstellungen!L39)),Einstellungen!J39,Einstellungen!J39&amp;IF(Einstellungen!L39="Jährlich",""," (" &amp;_Jahr-YEAR(Einstellungen!K39)&amp;")")))</f>
        <v/>
      </c>
      <c r="D36" s="1" t="str">
        <f t="shared" ca="1" si="0"/>
        <v/>
      </c>
      <c r="E36" s="63" t="b">
        <f>INDEX(Einstellungen!$M$5:$M$40,MATCH(A36,$A$2:$A$37,0))&lt;&gt;"nein"</f>
        <v>1</v>
      </c>
      <c r="F36" s="63" t="e">
        <f>IF(INDEX(Einstellungen!$M$5:$M$40,MATCH(A36,Einstellungen!$K$5:$K$40,0))="normal",4,IF(INDEX(Einstellungen!$M$5:$M$40,MATCH(A36,Einstellungen!$K$5:$K$40,0))="farbig",8,0))</f>
        <v>#N/A</v>
      </c>
      <c r="G36" s="63" t="e">
        <f>IF(INDEX(Einstellungen!$N$5:$N$40,MATCH(A36,Einstellungen!$K$5:$K$40,0))="wie Sa",1,0)</f>
        <v>#N/A</v>
      </c>
      <c r="H36" s="63" t="e">
        <f>IF(INDEX(Einstellungen!$N$5:$N$40,MATCH(A36,Einstellungen!$K$5:$K$40,0))="wie So",2,0)</f>
        <v>#N/A</v>
      </c>
      <c r="I36" s="24">
        <v>35</v>
      </c>
      <c r="J36" s="18" t="e">
        <f t="shared" ca="1" si="1"/>
        <v>#N/A</v>
      </c>
      <c r="K36" s="18" t="e">
        <f t="shared" ca="1" si="2"/>
        <v>#N/A</v>
      </c>
      <c r="L36" s="1">
        <f t="shared" ca="1" si="3"/>
        <v>17</v>
      </c>
      <c r="M36" s="24" t="e">
        <f t="shared" ca="1" si="4"/>
        <v>#N/A</v>
      </c>
      <c r="N36" s="24" t="e">
        <f t="shared" ca="1" si="5"/>
        <v>#N/A</v>
      </c>
      <c r="O36" s="24" t="e">
        <f t="shared" ca="1" si="6"/>
        <v>#N/A</v>
      </c>
      <c r="P36" s="24" t="e">
        <f t="shared" ca="1" si="7"/>
        <v>#N/A</v>
      </c>
      <c r="Q36" s="24" t="e">
        <f t="shared" ca="1" si="8"/>
        <v>#N/A</v>
      </c>
      <c r="R36" s="24" t="e">
        <f t="shared" ca="1" si="9"/>
        <v>#N/A</v>
      </c>
    </row>
    <row r="37" spans="1:18" x14ac:dyDescent="0.2">
      <c r="A37" s="19">
        <f>Einstellungen!K40</f>
        <v>0</v>
      </c>
      <c r="B37" s="62" t="str">
        <f>IF(A37=0,"",IF(Einstellungen!I40="Einmalig",A37,DATE(_Jahr,MONTH(A37),DAY(A37))))</f>
        <v/>
      </c>
      <c r="C37" s="1" t="str">
        <f>IF(OR(ISBLANK(Einstellungen!K40),NOT(ISNUMBER(Einstellungen!K40))),"",IF(OR(Einstellungen!L40="Einmalig",ISBLANK(Einstellungen!L40)),Einstellungen!J40,Einstellungen!J40&amp;IF(Einstellungen!L40="Jährlich",""," (" &amp;_Jahr-YEAR(Einstellungen!K40)&amp;")")))</f>
        <v/>
      </c>
      <c r="D37" s="1" t="str">
        <f t="shared" ca="1" si="0"/>
        <v/>
      </c>
      <c r="E37" s="63" t="b">
        <f>INDEX(Einstellungen!$M$5:$M$40,MATCH(A37,$A$2:$A$37,0))&lt;&gt;"nein"</f>
        <v>1</v>
      </c>
      <c r="F37" s="63" t="e">
        <f>IF(INDEX(Einstellungen!$M$5:$M$40,MATCH(A37,Einstellungen!$K$5:$K$40,0))="normal",4,IF(INDEX(Einstellungen!$M$5:$M$40,MATCH(A37,Einstellungen!$K$5:$K$40,0))="farbig",8,0))</f>
        <v>#N/A</v>
      </c>
      <c r="G37" s="63" t="e">
        <f>IF(INDEX(Einstellungen!$N$5:$N$40,MATCH(A37,Einstellungen!$K$5:$K$40,0))="wie Sa",1,0)</f>
        <v>#N/A</v>
      </c>
      <c r="H37" s="63" t="e">
        <f>IF(INDEX(Einstellungen!$N$5:$N$40,MATCH(A37,Einstellungen!$K$5:$K$40,0))="wie So",2,0)</f>
        <v>#N/A</v>
      </c>
      <c r="I37" s="24">
        <v>36</v>
      </c>
      <c r="J37" s="18" t="e">
        <f t="shared" ca="1" si="1"/>
        <v>#N/A</v>
      </c>
      <c r="K37" s="18" t="e">
        <f t="shared" ca="1" si="2"/>
        <v>#N/A</v>
      </c>
      <c r="L37" s="1">
        <f t="shared" ca="1" si="3"/>
        <v>17</v>
      </c>
      <c r="M37" s="24" t="e">
        <f t="shared" ca="1" si="4"/>
        <v>#N/A</v>
      </c>
      <c r="N37" s="24" t="e">
        <f t="shared" ca="1" si="5"/>
        <v>#N/A</v>
      </c>
      <c r="O37" s="24" t="e">
        <f t="shared" ca="1" si="6"/>
        <v>#N/A</v>
      </c>
      <c r="P37" s="24" t="e">
        <f t="shared" ca="1" si="7"/>
        <v>#N/A</v>
      </c>
      <c r="Q37" s="24" t="e">
        <f t="shared" ca="1" si="8"/>
        <v>#N/A</v>
      </c>
      <c r="R37" s="24" t="e">
        <f t="shared" ca="1" si="9"/>
        <v>#N/A</v>
      </c>
    </row>
  </sheetData>
  <sheetProtection password="8A1B" sheet="1" objects="1" scenarios="1" selectLockedCells="1" selectUnlockedCells="1"/>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5"/>
  <dimension ref="A1:C48"/>
  <sheetViews>
    <sheetView workbookViewId="0"/>
  </sheetViews>
  <sheetFormatPr baseColWidth="10" defaultRowHeight="12.75" x14ac:dyDescent="0.2"/>
  <cols>
    <col min="1" max="1" width="26.140625" bestFit="1" customWidth="1"/>
  </cols>
  <sheetData>
    <row r="1" spans="1:3" x14ac:dyDescent="0.2">
      <c r="A1" s="24" t="s">
        <v>99</v>
      </c>
      <c r="B1" s="19">
        <f>DATE(_Jahr,1,1)</f>
        <v>44562</v>
      </c>
      <c r="C1" s="24"/>
    </row>
    <row r="2" spans="1:3" x14ac:dyDescent="0.2">
      <c r="A2" s="24"/>
      <c r="B2" s="24"/>
      <c r="C2" s="24"/>
    </row>
    <row r="3" spans="1:3" x14ac:dyDescent="0.2">
      <c r="A3" s="24" t="s">
        <v>85</v>
      </c>
      <c r="B3" s="24"/>
      <c r="C3" s="24"/>
    </row>
    <row r="4" spans="1:3" x14ac:dyDescent="0.2">
      <c r="A4" s="2" t="s">
        <v>53</v>
      </c>
      <c r="B4" s="24"/>
      <c r="C4" s="24"/>
    </row>
    <row r="5" spans="1:3" x14ac:dyDescent="0.2">
      <c r="A5" s="64" t="s">
        <v>54</v>
      </c>
      <c r="B5" s="24"/>
      <c r="C5" s="24"/>
    </row>
    <row r="6" spans="1:3" x14ac:dyDescent="0.2">
      <c r="A6" s="64" t="s">
        <v>55</v>
      </c>
      <c r="B6" s="24"/>
      <c r="C6" s="24"/>
    </row>
    <row r="7" spans="1:3" x14ac:dyDescent="0.2">
      <c r="A7" s="64" t="s">
        <v>56</v>
      </c>
      <c r="B7" s="24"/>
      <c r="C7" s="24"/>
    </row>
    <row r="8" spans="1:3" x14ac:dyDescent="0.2">
      <c r="A8" s="64" t="s">
        <v>57</v>
      </c>
      <c r="B8" s="24"/>
      <c r="C8" s="24"/>
    </row>
    <row r="9" spans="1:3" x14ac:dyDescent="0.2">
      <c r="A9" s="64" t="s">
        <v>58</v>
      </c>
      <c r="B9" s="24"/>
      <c r="C9" s="24"/>
    </row>
    <row r="10" spans="1:3" x14ac:dyDescent="0.2">
      <c r="A10" s="2" t="s">
        <v>59</v>
      </c>
      <c r="B10" s="24"/>
      <c r="C10" s="24"/>
    </row>
    <row r="11" spans="1:3" x14ac:dyDescent="0.2">
      <c r="A11" s="2" t="s">
        <v>60</v>
      </c>
      <c r="B11" s="24"/>
      <c r="C11" s="24"/>
    </row>
    <row r="12" spans="1:3" x14ac:dyDescent="0.2">
      <c r="A12" s="2" t="s">
        <v>61</v>
      </c>
      <c r="B12" s="24"/>
      <c r="C12" s="24"/>
    </row>
    <row r="13" spans="1:3" x14ac:dyDescent="0.2">
      <c r="A13" s="2" t="s">
        <v>62</v>
      </c>
      <c r="B13" s="24"/>
      <c r="C13" s="24"/>
    </row>
    <row r="14" spans="1:3" x14ac:dyDescent="0.2">
      <c r="A14" s="2" t="s">
        <v>63</v>
      </c>
      <c r="B14" s="24"/>
      <c r="C14" s="24"/>
    </row>
    <row r="15" spans="1:3" x14ac:dyDescent="0.2">
      <c r="A15" s="2" t="s">
        <v>64</v>
      </c>
      <c r="B15" s="24"/>
      <c r="C15" s="24"/>
    </row>
    <row r="16" spans="1:3" x14ac:dyDescent="0.2">
      <c r="A16" s="2" t="s">
        <v>65</v>
      </c>
      <c r="B16" s="24"/>
      <c r="C16" s="24"/>
    </row>
    <row r="17" spans="1:3" x14ac:dyDescent="0.2">
      <c r="A17" s="2" t="s">
        <v>66</v>
      </c>
      <c r="B17" s="24"/>
      <c r="C17" s="24"/>
    </row>
    <row r="18" spans="1:3" x14ac:dyDescent="0.2">
      <c r="A18" s="2" t="s">
        <v>67</v>
      </c>
      <c r="B18" s="24"/>
      <c r="C18" s="24"/>
    </row>
    <row r="19" spans="1:3" x14ac:dyDescent="0.2">
      <c r="A19" s="2" t="s">
        <v>68</v>
      </c>
      <c r="B19" s="24"/>
      <c r="C19" s="24"/>
    </row>
    <row r="20" spans="1:3" x14ac:dyDescent="0.2">
      <c r="A20" s="2"/>
      <c r="B20" s="24"/>
      <c r="C20" s="24"/>
    </row>
    <row r="21" spans="1:3" x14ac:dyDescent="0.2">
      <c r="A21" s="24" t="s">
        <v>86</v>
      </c>
      <c r="B21" s="24"/>
      <c r="C21" s="24"/>
    </row>
    <row r="22" spans="1:3" x14ac:dyDescent="0.2">
      <c r="A22" s="24" t="s">
        <v>78</v>
      </c>
      <c r="B22" s="24"/>
      <c r="C22" s="24"/>
    </row>
    <row r="23" spans="1:3" x14ac:dyDescent="0.2">
      <c r="A23" s="24" t="s">
        <v>79</v>
      </c>
      <c r="B23" s="24"/>
      <c r="C23" s="24"/>
    </row>
    <row r="24" spans="1:3" x14ac:dyDescent="0.2">
      <c r="A24" s="24" t="s">
        <v>80</v>
      </c>
      <c r="B24" s="24"/>
      <c r="C24" s="24"/>
    </row>
    <row r="25" spans="1:3" x14ac:dyDescent="0.2">
      <c r="A25" s="24" t="s">
        <v>81</v>
      </c>
      <c r="B25" s="24"/>
      <c r="C25" s="24"/>
    </row>
    <row r="26" spans="1:3" x14ac:dyDescent="0.2">
      <c r="A26" s="24"/>
      <c r="B26" s="24"/>
      <c r="C26" s="24"/>
    </row>
    <row r="27" spans="1:3" x14ac:dyDescent="0.2">
      <c r="A27" s="24" t="s">
        <v>97</v>
      </c>
      <c r="B27" s="24">
        <v>14</v>
      </c>
      <c r="C27" s="24"/>
    </row>
    <row r="28" spans="1:3" x14ac:dyDescent="0.2">
      <c r="A28" s="24" t="s">
        <v>87</v>
      </c>
      <c r="B28" s="24">
        <f>COUNTA(Feiertage!A:A)</f>
        <v>33</v>
      </c>
      <c r="C28" s="24"/>
    </row>
    <row r="29" spans="1:3" x14ac:dyDescent="0.2">
      <c r="A29" s="24" t="s">
        <v>88</v>
      </c>
      <c r="B29" s="24">
        <f ca="1">COUNT(OFFSET(Feiertage!AA2,0,0,_AnzMax,1))</f>
        <v>13</v>
      </c>
      <c r="C29" s="24"/>
    </row>
    <row r="30" spans="1:3" x14ac:dyDescent="0.2">
      <c r="A30" s="24" t="s">
        <v>102</v>
      </c>
      <c r="B30" s="24">
        <f>COUNT(Einstellungen!K5:K40)</f>
        <v>19</v>
      </c>
      <c r="C30" s="24"/>
    </row>
    <row r="31" spans="1:3" x14ac:dyDescent="0.2">
      <c r="A31" s="24"/>
      <c r="B31" s="24"/>
      <c r="C31" s="24"/>
    </row>
    <row r="32" spans="1:3" x14ac:dyDescent="0.2">
      <c r="A32" s="24" t="s">
        <v>89</v>
      </c>
      <c r="B32" s="24"/>
      <c r="C32" s="24"/>
    </row>
    <row r="33" spans="1:3" x14ac:dyDescent="0.2">
      <c r="A33" s="24" t="s">
        <v>91</v>
      </c>
      <c r="B33" s="24"/>
      <c r="C33" s="24"/>
    </row>
    <row r="34" spans="1:3" x14ac:dyDescent="0.2">
      <c r="A34" s="24" t="s">
        <v>92</v>
      </c>
      <c r="B34" s="24"/>
      <c r="C34" s="24"/>
    </row>
    <row r="35" spans="1:3" x14ac:dyDescent="0.2">
      <c r="A35" s="24" t="s">
        <v>93</v>
      </c>
      <c r="B35" s="24"/>
      <c r="C35" s="24"/>
    </row>
    <row r="36" spans="1:3" x14ac:dyDescent="0.2">
      <c r="A36" s="24"/>
      <c r="B36" s="24"/>
      <c r="C36" s="24"/>
    </row>
    <row r="37" spans="1:3" x14ac:dyDescent="0.2">
      <c r="A37" s="24" t="s">
        <v>94</v>
      </c>
      <c r="B37" s="24"/>
      <c r="C37" s="24"/>
    </row>
    <row r="38" spans="1:3" x14ac:dyDescent="0.2">
      <c r="A38" s="24" t="s">
        <v>91</v>
      </c>
      <c r="B38" s="24"/>
      <c r="C38" s="24"/>
    </row>
    <row r="39" spans="1:3" x14ac:dyDescent="0.2">
      <c r="A39" s="24" t="s">
        <v>95</v>
      </c>
      <c r="B39" s="24"/>
      <c r="C39" s="24"/>
    </row>
    <row r="40" spans="1:3" x14ac:dyDescent="0.2">
      <c r="A40" s="24" t="s">
        <v>96</v>
      </c>
      <c r="B40" s="24"/>
      <c r="C40" s="24"/>
    </row>
    <row r="41" spans="1:3" x14ac:dyDescent="0.2">
      <c r="A41" s="24"/>
      <c r="B41" s="24"/>
      <c r="C41" s="24"/>
    </row>
    <row r="42" spans="1:3" x14ac:dyDescent="0.2">
      <c r="A42" s="24" t="s">
        <v>73</v>
      </c>
      <c r="B42" s="24"/>
      <c r="C42" s="24"/>
    </row>
    <row r="43" spans="1:3" x14ac:dyDescent="0.2">
      <c r="A43" s="24" t="s">
        <v>76</v>
      </c>
      <c r="B43" s="24"/>
      <c r="C43" s="24"/>
    </row>
    <row r="44" spans="1:3" x14ac:dyDescent="0.2">
      <c r="A44" s="24" t="s">
        <v>74</v>
      </c>
      <c r="B44" s="24"/>
      <c r="C44" s="24"/>
    </row>
    <row r="45" spans="1:3" x14ac:dyDescent="0.2">
      <c r="A45" s="24" t="s">
        <v>98</v>
      </c>
      <c r="B45" s="24"/>
      <c r="C45" s="24"/>
    </row>
    <row r="46" spans="1:3" x14ac:dyDescent="0.2">
      <c r="A46" s="24"/>
      <c r="B46" s="24"/>
      <c r="C46" s="24"/>
    </row>
    <row r="47" spans="1:3" x14ac:dyDescent="0.2">
      <c r="A47" s="24" t="s">
        <v>104</v>
      </c>
      <c r="B47" s="19">
        <f>DATE(_Jahr,3,31-MOD(WEEKDAY(DATE(_Jahr,3,31),2),7))</f>
        <v>44647</v>
      </c>
      <c r="C47" s="24" t="s">
        <v>105</v>
      </c>
    </row>
    <row r="48" spans="1:3" x14ac:dyDescent="0.2">
      <c r="A48" s="24" t="s">
        <v>106</v>
      </c>
      <c r="B48" s="19">
        <f>DATE(_Jahr,10,31-MOD(WEEKDAY(DATE(_Jahr,10,31),2),7))</f>
        <v>44864</v>
      </c>
      <c r="C48" s="24" t="s">
        <v>107</v>
      </c>
    </row>
  </sheetData>
  <sheetProtection password="96B3" sheet="1" objects="1" scenarios="1" selectLockedCells="1" selectUnlockedCell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B1:N40"/>
  <sheetViews>
    <sheetView showGridLines="0" showRowColHeaders="0" zoomScale="90" zoomScaleNormal="90" workbookViewId="0">
      <selection activeCell="J5" sqref="J5"/>
    </sheetView>
  </sheetViews>
  <sheetFormatPr baseColWidth="10" defaultRowHeight="12.75" x14ac:dyDescent="0.2"/>
  <cols>
    <col min="1" max="1" width="1.42578125" customWidth="1"/>
    <col min="2" max="3" width="12.140625" customWidth="1"/>
    <col min="4" max="4" width="4.28515625" customWidth="1"/>
    <col min="5" max="5" width="26.42578125" customWidth="1"/>
    <col min="7" max="7" width="12.85546875" customWidth="1"/>
    <col min="9" max="9" width="2.85546875" customWidth="1"/>
    <col min="10" max="10" width="26.42578125" customWidth="1"/>
    <col min="12" max="13" width="12.85546875" customWidth="1"/>
  </cols>
  <sheetData>
    <row r="1" spans="2:14" ht="7.5" customHeight="1" x14ac:dyDescent="0.2"/>
    <row r="2" spans="2:14" ht="15" customHeight="1" x14ac:dyDescent="0.25">
      <c r="B2" s="4" t="s">
        <v>18</v>
      </c>
      <c r="E2" s="4" t="s">
        <v>82</v>
      </c>
      <c r="J2" s="4" t="s">
        <v>70</v>
      </c>
    </row>
    <row r="3" spans="2:14" ht="7.5" customHeight="1" x14ac:dyDescent="0.2"/>
    <row r="4" spans="2:14" ht="15" customHeight="1" thickBot="1" x14ac:dyDescent="0.25">
      <c r="B4" s="80">
        <v>2022</v>
      </c>
      <c r="C4" s="80"/>
      <c r="E4" s="10" t="s">
        <v>83</v>
      </c>
      <c r="F4" s="11" t="s">
        <v>72</v>
      </c>
      <c r="G4" s="11" t="s">
        <v>90</v>
      </c>
      <c r="H4" s="11" t="s">
        <v>84</v>
      </c>
      <c r="J4" s="10" t="s">
        <v>71</v>
      </c>
      <c r="K4" s="11" t="s">
        <v>72</v>
      </c>
      <c r="L4" s="11" t="s">
        <v>73</v>
      </c>
      <c r="M4" s="11" t="s">
        <v>90</v>
      </c>
      <c r="N4" s="11" t="s">
        <v>84</v>
      </c>
    </row>
    <row r="5" spans="2:14" ht="15" customHeight="1" thickBot="1" x14ac:dyDescent="0.3">
      <c r="B5" s="80"/>
      <c r="C5" s="80"/>
      <c r="E5" s="6" t="str">
        <f ca="1">IFERROR(INDEX(_FeiertagsListe,Feiertage!AE2),"")</f>
        <v>Neujahr</v>
      </c>
      <c r="F5" s="12">
        <f ca="1">IFERROR(INDEX(_FeiertagsDaten,Feiertage!AE2),"")</f>
        <v>44562</v>
      </c>
      <c r="G5" s="9" t="s">
        <v>92</v>
      </c>
      <c r="H5" s="7" t="s">
        <v>96</v>
      </c>
      <c r="J5" s="8" t="s">
        <v>156</v>
      </c>
      <c r="K5" s="13">
        <v>44865</v>
      </c>
      <c r="L5" s="9" t="s">
        <v>76</v>
      </c>
      <c r="M5" s="9"/>
      <c r="N5" s="9" t="s">
        <v>95</v>
      </c>
    </row>
    <row r="6" spans="2:14" ht="15" customHeight="1" thickBot="1" x14ac:dyDescent="0.3">
      <c r="E6" s="6" t="str">
        <f ca="1">IFERROR(INDEX(_FeiertagsListe,Feiertage!AE3),"")</f>
        <v>Karfreitag</v>
      </c>
      <c r="F6" s="12">
        <f ca="1">IFERROR(INDEX(_FeiertagsDaten,Feiertage!AE3),"")</f>
        <v>44666</v>
      </c>
      <c r="G6" s="9" t="s">
        <v>92</v>
      </c>
      <c r="H6" s="7" t="s">
        <v>96</v>
      </c>
      <c r="J6" s="8" t="s">
        <v>155</v>
      </c>
      <c r="K6" s="13">
        <v>44802</v>
      </c>
      <c r="L6" s="9" t="s">
        <v>76</v>
      </c>
      <c r="M6" s="9"/>
      <c r="N6" s="9" t="s">
        <v>95</v>
      </c>
    </row>
    <row r="7" spans="2:14" ht="15" customHeight="1" thickBot="1" x14ac:dyDescent="0.3">
      <c r="B7" s="4" t="s">
        <v>75</v>
      </c>
      <c r="C7" s="4"/>
      <c r="E7" s="6" t="str">
        <f ca="1">IFERROR(INDEX(_FeiertagsListe,Feiertage!AE4),"")</f>
        <v>Ostersonntag</v>
      </c>
      <c r="F7" s="12">
        <f ca="1">IFERROR(INDEX(_FeiertagsDaten,Feiertage!AE4),"")</f>
        <v>44668</v>
      </c>
      <c r="G7" s="9" t="s">
        <v>92</v>
      </c>
      <c r="H7" s="7" t="s">
        <v>96</v>
      </c>
      <c r="J7" s="8" t="s">
        <v>155</v>
      </c>
      <c r="K7" s="13">
        <v>44803</v>
      </c>
      <c r="L7" s="9" t="s">
        <v>76</v>
      </c>
      <c r="M7" s="9"/>
      <c r="N7" s="9" t="s">
        <v>95</v>
      </c>
    </row>
    <row r="8" spans="2:14" ht="15" customHeight="1" thickBot="1" x14ac:dyDescent="0.3">
      <c r="B8" s="4"/>
      <c r="C8" s="4"/>
      <c r="E8" s="6" t="str">
        <f ca="1">IFERROR(INDEX(_FeiertagsListe,Feiertage!AE5),"")</f>
        <v>Ostermontag</v>
      </c>
      <c r="F8" s="12">
        <f ca="1">IFERROR(INDEX(_FeiertagsDaten,Feiertage!AE5),"")</f>
        <v>44669</v>
      </c>
      <c r="G8" s="9" t="s">
        <v>92</v>
      </c>
      <c r="H8" s="7" t="s">
        <v>96</v>
      </c>
      <c r="J8" s="8" t="s">
        <v>155</v>
      </c>
      <c r="K8" s="13">
        <v>44804</v>
      </c>
      <c r="L8" s="9" t="s">
        <v>76</v>
      </c>
      <c r="M8" s="9"/>
      <c r="N8" s="9" t="s">
        <v>95</v>
      </c>
    </row>
    <row r="9" spans="2:14" ht="15" customHeight="1" thickBot="1" x14ac:dyDescent="0.3">
      <c r="B9" s="5">
        <v>10</v>
      </c>
      <c r="E9" s="6" t="str">
        <f ca="1">IFERROR(INDEX(_FeiertagsListe,Feiertage!AE6),"")</f>
        <v>Maifeiertag</v>
      </c>
      <c r="F9" s="12">
        <f ca="1">IFERROR(INDEX(_FeiertagsDaten,Feiertage!AE6),"")</f>
        <v>44682</v>
      </c>
      <c r="G9" s="9" t="s">
        <v>92</v>
      </c>
      <c r="H9" s="7" t="s">
        <v>96</v>
      </c>
      <c r="J9" s="8" t="s">
        <v>155</v>
      </c>
      <c r="K9" s="13">
        <v>44805</v>
      </c>
      <c r="L9" s="9" t="s">
        <v>76</v>
      </c>
      <c r="M9" s="9"/>
      <c r="N9" s="9" t="s">
        <v>95</v>
      </c>
    </row>
    <row r="10" spans="2:14" ht="15" customHeight="1" thickBot="1" x14ac:dyDescent="0.3">
      <c r="E10" s="6" t="str">
        <f ca="1">IFERROR(INDEX(_FeiertagsListe,Feiertage!AE7),"")</f>
        <v>Christi Himmelfahrt</v>
      </c>
      <c r="F10" s="12">
        <f ca="1">IFERROR(INDEX(_FeiertagsDaten,Feiertage!AE7),"")</f>
        <v>44707</v>
      </c>
      <c r="G10" s="9" t="s">
        <v>92</v>
      </c>
      <c r="H10" s="7" t="s">
        <v>96</v>
      </c>
      <c r="J10" s="8" t="s">
        <v>155</v>
      </c>
      <c r="K10" s="13">
        <v>44806</v>
      </c>
      <c r="L10" s="9" t="s">
        <v>76</v>
      </c>
      <c r="M10" s="9"/>
      <c r="N10" s="9" t="s">
        <v>95</v>
      </c>
    </row>
    <row r="11" spans="2:14" ht="15" customHeight="1" thickBot="1" x14ac:dyDescent="0.3">
      <c r="E11" s="6" t="str">
        <f ca="1">IFERROR(INDEX(_FeiertagsListe,Feiertage!AE8),"")</f>
        <v>Pfingstsonntag</v>
      </c>
      <c r="F11" s="12">
        <f ca="1">IFERROR(INDEX(_FeiertagsDaten,Feiertage!AE8),"")</f>
        <v>44717</v>
      </c>
      <c r="G11" s="9" t="s">
        <v>92</v>
      </c>
      <c r="H11" s="7" t="s">
        <v>96</v>
      </c>
      <c r="J11" s="8" t="s">
        <v>155</v>
      </c>
      <c r="K11" s="13">
        <v>44809</v>
      </c>
      <c r="L11" s="9" t="s">
        <v>76</v>
      </c>
      <c r="M11" s="9"/>
      <c r="N11" s="9" t="s">
        <v>95</v>
      </c>
    </row>
    <row r="12" spans="2:14" ht="15" customHeight="1" thickBot="1" x14ac:dyDescent="0.3">
      <c r="B12" s="4" t="s">
        <v>77</v>
      </c>
      <c r="C12" s="4"/>
      <c r="E12" s="6" t="str">
        <f ca="1">IFERROR(INDEX(_FeiertagsListe,Feiertage!AE9),"")</f>
        <v>Pfingstmontag</v>
      </c>
      <c r="F12" s="12">
        <f ca="1">IFERROR(INDEX(_FeiertagsDaten,Feiertage!AE9),"")</f>
        <v>44718</v>
      </c>
      <c r="G12" s="9" t="s">
        <v>92</v>
      </c>
      <c r="H12" s="7" t="s">
        <v>96</v>
      </c>
      <c r="J12" s="8" t="s">
        <v>155</v>
      </c>
      <c r="K12" s="13">
        <v>44810</v>
      </c>
      <c r="L12" s="9" t="s">
        <v>76</v>
      </c>
      <c r="M12" s="9"/>
      <c r="N12" s="9" t="s">
        <v>95</v>
      </c>
    </row>
    <row r="13" spans="2:14" ht="15" customHeight="1" thickBot="1" x14ac:dyDescent="0.3">
      <c r="B13" s="4"/>
      <c r="C13" s="4"/>
      <c r="E13" s="6" t="str">
        <f ca="1">IFERROR(INDEX(_FeiertagsListe,Feiertage!AE10),"")</f>
        <v>Fronleichnam</v>
      </c>
      <c r="F13" s="12">
        <f ca="1">IFERROR(INDEX(_FeiertagsDaten,Feiertage!AE10),"")</f>
        <v>44728</v>
      </c>
      <c r="G13" s="9" t="s">
        <v>92</v>
      </c>
      <c r="H13" s="7" t="s">
        <v>96</v>
      </c>
      <c r="J13" s="8" t="s">
        <v>155</v>
      </c>
      <c r="K13" s="13">
        <v>44811</v>
      </c>
      <c r="L13" s="9" t="s">
        <v>76</v>
      </c>
      <c r="M13" s="9"/>
      <c r="N13" s="9" t="s">
        <v>95</v>
      </c>
    </row>
    <row r="14" spans="2:14" ht="15" customHeight="1" thickBot="1" x14ac:dyDescent="0.3">
      <c r="B14" s="5">
        <v>4</v>
      </c>
      <c r="E14" s="6" t="str">
        <f ca="1">IFERROR(INDEX(_FeiertagsListe,Feiertage!AE11),"")</f>
        <v>Tag der Deutschen Einheit</v>
      </c>
      <c r="F14" s="12">
        <f ca="1">IFERROR(INDEX(_FeiertagsDaten,Feiertage!AE11),"")</f>
        <v>44837</v>
      </c>
      <c r="G14" s="9" t="s">
        <v>92</v>
      </c>
      <c r="H14" s="7" t="s">
        <v>96</v>
      </c>
      <c r="J14" s="8" t="s">
        <v>155</v>
      </c>
      <c r="K14" s="13">
        <v>44812</v>
      </c>
      <c r="L14" s="9" t="s">
        <v>76</v>
      </c>
      <c r="M14" s="9"/>
      <c r="N14" s="9" t="s">
        <v>95</v>
      </c>
    </row>
    <row r="15" spans="2:14" ht="15" customHeight="1" thickBot="1" x14ac:dyDescent="0.3">
      <c r="E15" s="6" t="str">
        <f ca="1">IFERROR(INDEX(_FeiertagsListe,Feiertage!AE12),"")</f>
        <v>Allerheiligen</v>
      </c>
      <c r="F15" s="12">
        <f ca="1">IFERROR(INDEX(_FeiertagsDaten,Feiertage!AE12),"")</f>
        <v>44866</v>
      </c>
      <c r="G15" s="9" t="s">
        <v>92</v>
      </c>
      <c r="H15" s="7" t="s">
        <v>96</v>
      </c>
      <c r="J15" s="8" t="s">
        <v>155</v>
      </c>
      <c r="K15" s="13">
        <v>44813</v>
      </c>
      <c r="L15" s="9" t="s">
        <v>76</v>
      </c>
      <c r="M15" s="9"/>
      <c r="N15" s="9" t="s">
        <v>95</v>
      </c>
    </row>
    <row r="16" spans="2:14" ht="15" customHeight="1" thickBot="1" x14ac:dyDescent="0.3">
      <c r="E16" s="6" t="str">
        <f ca="1">IFERROR(INDEX(_FeiertagsListe,Feiertage!AE13),"")</f>
        <v>1. Weihnachtstag</v>
      </c>
      <c r="F16" s="12">
        <f ca="1">IFERROR(INDEX(_FeiertagsDaten,Feiertage!AE13),"")</f>
        <v>44920</v>
      </c>
      <c r="G16" s="9" t="s">
        <v>92</v>
      </c>
      <c r="H16" s="7" t="s">
        <v>96</v>
      </c>
      <c r="J16" s="8" t="s">
        <v>157</v>
      </c>
      <c r="K16" s="13">
        <v>42414</v>
      </c>
      <c r="L16" s="9" t="s">
        <v>76</v>
      </c>
      <c r="M16" s="9"/>
      <c r="N16" s="9" t="s">
        <v>95</v>
      </c>
    </row>
    <row r="17" spans="5:14" ht="15" customHeight="1" thickBot="1" x14ac:dyDescent="0.3">
      <c r="E17" s="6" t="str">
        <f ca="1">IFERROR(INDEX(_FeiertagsListe,Feiertage!AE14),"")</f>
        <v>2. Weihnachtstag</v>
      </c>
      <c r="F17" s="12">
        <f ca="1">IFERROR(INDEX(_FeiertagsDaten,Feiertage!AE14),"")</f>
        <v>44921</v>
      </c>
      <c r="G17" s="9" t="s">
        <v>92</v>
      </c>
      <c r="H17" s="7" t="s">
        <v>96</v>
      </c>
      <c r="J17" s="8" t="s">
        <v>158</v>
      </c>
      <c r="K17" s="13">
        <v>15493</v>
      </c>
      <c r="L17" s="9" t="s">
        <v>98</v>
      </c>
      <c r="M17" s="9" t="s">
        <v>93</v>
      </c>
      <c r="N17" s="9"/>
    </row>
    <row r="18" spans="5:14" ht="15" customHeight="1" thickBot="1" x14ac:dyDescent="0.3">
      <c r="E18" s="6" t="str">
        <f ca="1">IFERROR(INDEX(_FeiertagsListe,Feiertage!AE15),"")</f>
        <v/>
      </c>
      <c r="F18" s="12" t="str">
        <f ca="1">IFERROR(INDEX(_FeiertagsDaten,Feiertage!AE15),"")</f>
        <v/>
      </c>
      <c r="G18" s="9" t="s">
        <v>92</v>
      </c>
      <c r="H18" s="7" t="s">
        <v>96</v>
      </c>
      <c r="J18" s="8" t="s">
        <v>159</v>
      </c>
      <c r="K18" s="13">
        <v>44919</v>
      </c>
      <c r="L18" s="9" t="s">
        <v>76</v>
      </c>
      <c r="M18" s="9"/>
      <c r="N18" s="9" t="s">
        <v>95</v>
      </c>
    </row>
    <row r="19" spans="5:14" ht="15" customHeight="1" thickBot="1" x14ac:dyDescent="0.3">
      <c r="E19" s="6" t="str">
        <f ca="1">IFERROR(INDEX(_FeiertagsListe,Feiertage!AM2),"")</f>
        <v>Heilige Drei Könige</v>
      </c>
      <c r="F19" s="12">
        <f ca="1">IFERROR(INDEX(_FeiertagsDaten,Feiertage!AM2),"")</f>
        <v>44567</v>
      </c>
      <c r="G19" s="9" t="s">
        <v>92</v>
      </c>
      <c r="H19" s="9" t="s">
        <v>91</v>
      </c>
      <c r="J19" s="8" t="s">
        <v>159</v>
      </c>
      <c r="K19" s="13">
        <v>44922</v>
      </c>
      <c r="L19" s="9" t="s">
        <v>76</v>
      </c>
      <c r="M19" s="9"/>
      <c r="N19" s="9" t="s">
        <v>95</v>
      </c>
    </row>
    <row r="20" spans="5:14" ht="15" customHeight="1" thickBot="1" x14ac:dyDescent="0.3">
      <c r="E20" s="6" t="str">
        <f ca="1">IFERROR(INDEX(_FeiertagsListe,Feiertage!AM3),"")</f>
        <v>Weiberfastnacht</v>
      </c>
      <c r="F20" s="12">
        <f ca="1">IFERROR(INDEX(_FeiertagsDaten,Feiertage!AM3),"")</f>
        <v>44616</v>
      </c>
      <c r="G20" s="9" t="s">
        <v>92</v>
      </c>
      <c r="H20" s="9" t="s">
        <v>91</v>
      </c>
      <c r="J20" s="8" t="s">
        <v>159</v>
      </c>
      <c r="K20" s="13">
        <v>44923</v>
      </c>
      <c r="L20" s="9" t="s">
        <v>76</v>
      </c>
      <c r="M20" s="9"/>
      <c r="N20" s="9" t="s">
        <v>95</v>
      </c>
    </row>
    <row r="21" spans="5:14" ht="15" customHeight="1" thickBot="1" x14ac:dyDescent="0.3">
      <c r="E21" s="6" t="str">
        <f ca="1">IFERROR(INDEX(_FeiertagsListe,Feiertage!AM4),"")</f>
        <v>Rosenmontag</v>
      </c>
      <c r="F21" s="12">
        <f ca="1">IFERROR(INDEX(_FeiertagsDaten,Feiertage!AM4),"")</f>
        <v>44620</v>
      </c>
      <c r="G21" s="9" t="s">
        <v>92</v>
      </c>
      <c r="H21" s="9" t="s">
        <v>91</v>
      </c>
      <c r="J21" s="8" t="s">
        <v>159</v>
      </c>
      <c r="K21" s="13">
        <v>44924</v>
      </c>
      <c r="L21" s="9" t="s">
        <v>76</v>
      </c>
      <c r="M21" s="9"/>
      <c r="N21" s="9" t="s">
        <v>95</v>
      </c>
    </row>
    <row r="22" spans="5:14" ht="15" customHeight="1" thickBot="1" x14ac:dyDescent="0.3">
      <c r="E22" s="6" t="str">
        <f ca="1">IFERROR(INDEX(_FeiertagsListe,Feiertage!AM5),"")</f>
        <v>Fastnacht</v>
      </c>
      <c r="F22" s="12">
        <f ca="1">IFERROR(INDEX(_FeiertagsDaten,Feiertage!AM5),"")</f>
        <v>44621</v>
      </c>
      <c r="G22" s="9" t="s">
        <v>92</v>
      </c>
      <c r="H22" s="9" t="s">
        <v>91</v>
      </c>
      <c r="J22" s="8" t="s">
        <v>159</v>
      </c>
      <c r="K22" s="13">
        <v>44925</v>
      </c>
      <c r="L22" s="9" t="s">
        <v>76</v>
      </c>
      <c r="M22" s="9"/>
      <c r="N22" s="9" t="s">
        <v>95</v>
      </c>
    </row>
    <row r="23" spans="5:14" ht="15" customHeight="1" thickBot="1" x14ac:dyDescent="0.3">
      <c r="E23" s="6" t="str">
        <f ca="1">IFERROR(INDEX(_FeiertagsListe,Feiertage!AM6),"")</f>
        <v>Aschermittwoch</v>
      </c>
      <c r="F23" s="12">
        <f ca="1">IFERROR(INDEX(_FeiertagsDaten,Feiertage!AM6),"")</f>
        <v>44622</v>
      </c>
      <c r="G23" s="9" t="s">
        <v>92</v>
      </c>
      <c r="H23" s="9" t="s">
        <v>91</v>
      </c>
      <c r="J23" s="8" t="s">
        <v>159</v>
      </c>
      <c r="K23" s="13">
        <v>44926</v>
      </c>
      <c r="L23" s="9" t="s">
        <v>76</v>
      </c>
      <c r="M23" s="9"/>
      <c r="N23" s="9" t="s">
        <v>95</v>
      </c>
    </row>
    <row r="24" spans="5:14" ht="15" customHeight="1" thickBot="1" x14ac:dyDescent="0.3">
      <c r="E24" s="6" t="str">
        <f ca="1">IFERROR(INDEX(_FeiertagsListe,Feiertage!AM7),"")</f>
        <v>Palmsonntag</v>
      </c>
      <c r="F24" s="12">
        <f ca="1">IFERROR(INDEX(_FeiertagsDaten,Feiertage!AM7),"")</f>
        <v>44661</v>
      </c>
      <c r="G24" s="9" t="s">
        <v>92</v>
      </c>
      <c r="H24" s="9" t="s">
        <v>91</v>
      </c>
      <c r="J24" s="8"/>
      <c r="K24" s="13"/>
      <c r="L24" s="9"/>
      <c r="M24" s="9"/>
      <c r="N24" s="9"/>
    </row>
    <row r="25" spans="5:14" ht="15" customHeight="1" thickBot="1" x14ac:dyDescent="0.3">
      <c r="E25" s="6" t="str">
        <f ca="1">IFERROR(INDEX(_FeiertagsListe,Feiertage!AM8),"")</f>
        <v>Gründonnerstag</v>
      </c>
      <c r="F25" s="12">
        <f ca="1">IFERROR(INDEX(_FeiertagsDaten,Feiertage!AM8),"")</f>
        <v>44665</v>
      </c>
      <c r="G25" s="9" t="s">
        <v>92</v>
      </c>
      <c r="H25" s="9" t="s">
        <v>91</v>
      </c>
      <c r="J25" s="8"/>
      <c r="K25" s="13"/>
      <c r="L25" s="9"/>
      <c r="M25" s="9"/>
      <c r="N25" s="9"/>
    </row>
    <row r="26" spans="5:14" ht="15" customHeight="1" thickBot="1" x14ac:dyDescent="0.3">
      <c r="E26" s="6" t="str">
        <f ca="1">IFERROR(INDEX(_FeiertagsListe,Feiertage!AM9),"")</f>
        <v>Karsamstag</v>
      </c>
      <c r="F26" s="12">
        <f ca="1">IFERROR(INDEX(_FeiertagsDaten,Feiertage!AM9),"")</f>
        <v>44667</v>
      </c>
      <c r="G26" s="9" t="s">
        <v>92</v>
      </c>
      <c r="H26" s="9" t="s">
        <v>91</v>
      </c>
      <c r="J26" s="8"/>
      <c r="K26" s="13"/>
      <c r="L26" s="9"/>
      <c r="M26" s="9"/>
      <c r="N26" s="9"/>
    </row>
    <row r="27" spans="5:14" ht="15" customHeight="1" thickBot="1" x14ac:dyDescent="0.3">
      <c r="E27" s="6" t="str">
        <f ca="1">IFERROR(INDEX(_FeiertagsListe,Feiertage!AM10),"")</f>
        <v>Augsburger Friedensfest</v>
      </c>
      <c r="F27" s="12">
        <f ca="1">IFERROR(INDEX(_FeiertagsDaten,Feiertage!AM10),"")</f>
        <v>44781</v>
      </c>
      <c r="G27" s="9" t="s">
        <v>91</v>
      </c>
      <c r="H27" s="9" t="s">
        <v>91</v>
      </c>
      <c r="J27" s="8"/>
      <c r="K27" s="13"/>
      <c r="L27" s="9"/>
      <c r="M27" s="9"/>
      <c r="N27" s="9"/>
    </row>
    <row r="28" spans="5:14" ht="15" customHeight="1" thickBot="1" x14ac:dyDescent="0.3">
      <c r="E28" s="6" t="str">
        <f ca="1">IFERROR(INDEX(_FeiertagsListe,Feiertage!AM11),"")</f>
        <v>Mariä Himmelfahrt</v>
      </c>
      <c r="F28" s="12">
        <f ca="1">IFERROR(INDEX(_FeiertagsDaten,Feiertage!AM11),"")</f>
        <v>44788</v>
      </c>
      <c r="G28" s="9" t="s">
        <v>92</v>
      </c>
      <c r="H28" s="9" t="s">
        <v>91</v>
      </c>
      <c r="J28" s="8"/>
      <c r="K28" s="13"/>
      <c r="L28" s="9"/>
      <c r="M28" s="9"/>
      <c r="N28" s="9"/>
    </row>
    <row r="29" spans="5:14" ht="15" customHeight="1" thickBot="1" x14ac:dyDescent="0.3">
      <c r="E29" s="6" t="str">
        <f ca="1">IFERROR(INDEX(_FeiertagsListe,Feiertage!AM12),"")</f>
        <v>Reformationstag</v>
      </c>
      <c r="F29" s="12">
        <f ca="1">IFERROR(INDEX(_FeiertagsDaten,Feiertage!AM12),"")</f>
        <v>44865</v>
      </c>
      <c r="G29" s="9" t="s">
        <v>92</v>
      </c>
      <c r="H29" s="9" t="s">
        <v>91</v>
      </c>
      <c r="J29" s="8"/>
      <c r="K29" s="13"/>
      <c r="L29" s="9"/>
      <c r="M29" s="9"/>
      <c r="N29" s="9"/>
    </row>
    <row r="30" spans="5:14" ht="15" customHeight="1" thickBot="1" x14ac:dyDescent="0.3">
      <c r="E30" s="6" t="str">
        <f ca="1">IFERROR(INDEX(_FeiertagsListe,Feiertage!AM13),"")</f>
        <v>Volkstrauertag</v>
      </c>
      <c r="F30" s="12">
        <f ca="1">IFERROR(INDEX(_FeiertagsDaten,Feiertage!AM13),"")</f>
        <v>44878</v>
      </c>
      <c r="G30" s="9" t="s">
        <v>92</v>
      </c>
      <c r="H30" s="9" t="s">
        <v>91</v>
      </c>
      <c r="J30" s="8"/>
      <c r="K30" s="13"/>
      <c r="L30" s="9"/>
      <c r="M30" s="9"/>
      <c r="N30" s="9"/>
    </row>
    <row r="31" spans="5:14" ht="15" customHeight="1" thickBot="1" x14ac:dyDescent="0.3">
      <c r="E31" s="6" t="str">
        <f ca="1">IFERROR(INDEX(_FeiertagsListe,Feiertage!AM14),"")</f>
        <v>Buß- und Bettag</v>
      </c>
      <c r="F31" s="12">
        <f ca="1">IFERROR(INDEX(_FeiertagsDaten,Feiertage!AM14),"")</f>
        <v>44881</v>
      </c>
      <c r="G31" s="9" t="s">
        <v>92</v>
      </c>
      <c r="H31" s="9" t="s">
        <v>91</v>
      </c>
      <c r="J31" s="8"/>
      <c r="K31" s="13"/>
      <c r="L31" s="9"/>
      <c r="M31" s="9"/>
      <c r="N31" s="9"/>
    </row>
    <row r="32" spans="5:14" ht="15" customHeight="1" thickBot="1" x14ac:dyDescent="0.3">
      <c r="E32" s="6" t="str">
        <f ca="1">IFERROR(INDEX(_FeiertagsListe,Feiertage!AM15),"")</f>
        <v>Totensonntag</v>
      </c>
      <c r="F32" s="12">
        <f ca="1">IFERROR(INDEX(_FeiertagsDaten,Feiertage!AM15),"")</f>
        <v>44885</v>
      </c>
      <c r="G32" s="9" t="s">
        <v>92</v>
      </c>
      <c r="H32" s="9" t="s">
        <v>91</v>
      </c>
      <c r="J32" s="8"/>
      <c r="K32" s="13"/>
      <c r="L32" s="9"/>
      <c r="M32" s="9"/>
      <c r="N32" s="9"/>
    </row>
    <row r="33" spans="5:14" ht="15" customHeight="1" thickBot="1" x14ac:dyDescent="0.3">
      <c r="E33" s="6" t="str">
        <f ca="1">IFERROR(INDEX(_FeiertagsListe,Feiertage!AM16),"")</f>
        <v>1. Advent</v>
      </c>
      <c r="F33" s="12">
        <f ca="1">IFERROR(INDEX(_FeiertagsDaten,Feiertage!AM16),"")</f>
        <v>44892</v>
      </c>
      <c r="G33" s="9" t="s">
        <v>92</v>
      </c>
      <c r="H33" s="9" t="s">
        <v>91</v>
      </c>
      <c r="J33" s="8"/>
      <c r="K33" s="13"/>
      <c r="L33" s="9"/>
      <c r="M33" s="9"/>
      <c r="N33" s="9"/>
    </row>
    <row r="34" spans="5:14" ht="15" customHeight="1" thickBot="1" x14ac:dyDescent="0.3">
      <c r="E34" s="6" t="str">
        <f ca="1">IFERROR(INDEX(_FeiertagsListe,Feiertage!AM17),"")</f>
        <v>2. Advent</v>
      </c>
      <c r="F34" s="12">
        <f ca="1">IFERROR(INDEX(_FeiertagsDaten,Feiertage!AM17),"")</f>
        <v>44899</v>
      </c>
      <c r="G34" s="9" t="s">
        <v>92</v>
      </c>
      <c r="H34" s="9" t="s">
        <v>91</v>
      </c>
      <c r="J34" s="8"/>
      <c r="K34" s="13"/>
      <c r="L34" s="9"/>
      <c r="M34" s="9"/>
      <c r="N34" s="9"/>
    </row>
    <row r="35" spans="5:14" ht="15" customHeight="1" thickBot="1" x14ac:dyDescent="0.3">
      <c r="E35" s="6" t="str">
        <f ca="1">IFERROR(INDEX(_FeiertagsListe,Feiertage!AM18),"")</f>
        <v>3. Advent</v>
      </c>
      <c r="F35" s="12">
        <f ca="1">IFERROR(INDEX(_FeiertagsDaten,Feiertage!AM18),"")</f>
        <v>44906</v>
      </c>
      <c r="G35" s="9" t="s">
        <v>92</v>
      </c>
      <c r="H35" s="9" t="s">
        <v>91</v>
      </c>
      <c r="J35" s="8"/>
      <c r="K35" s="13"/>
      <c r="L35" s="9"/>
      <c r="M35" s="9"/>
      <c r="N35" s="9"/>
    </row>
    <row r="36" spans="5:14" ht="15" customHeight="1" thickBot="1" x14ac:dyDescent="0.3">
      <c r="E36" s="6" t="str">
        <f ca="1">IFERROR(INDEX(_FeiertagsListe,Feiertage!AM19),"")</f>
        <v>4. Advent</v>
      </c>
      <c r="F36" s="12">
        <f ca="1">IFERROR(INDEX(_FeiertagsDaten,Feiertage!AM19),"")</f>
        <v>44913</v>
      </c>
      <c r="G36" s="9" t="s">
        <v>92</v>
      </c>
      <c r="H36" s="9" t="s">
        <v>91</v>
      </c>
      <c r="J36" s="8"/>
      <c r="K36" s="13"/>
      <c r="L36" s="9"/>
      <c r="M36" s="9"/>
      <c r="N36" s="9"/>
    </row>
    <row r="37" spans="5:14" ht="15" customHeight="1" thickBot="1" x14ac:dyDescent="0.3">
      <c r="E37" s="6" t="str">
        <f ca="1">IFERROR(INDEX(_FeiertagsListe,Feiertage!AM20),"")</f>
        <v>Heiligabend</v>
      </c>
      <c r="F37" s="12">
        <f ca="1">IFERROR(INDEX(_FeiertagsDaten,Feiertage!AM20),"")</f>
        <v>44919</v>
      </c>
      <c r="G37" s="9" t="s">
        <v>92</v>
      </c>
      <c r="H37" s="9" t="s">
        <v>91</v>
      </c>
      <c r="J37" s="8"/>
      <c r="K37" s="13"/>
      <c r="L37" s="9"/>
      <c r="M37" s="9"/>
      <c r="N37" s="9"/>
    </row>
    <row r="38" spans="5:14" ht="15" customHeight="1" thickBot="1" x14ac:dyDescent="0.3">
      <c r="E38" s="6" t="str">
        <f ca="1">IFERROR(INDEX(_FeiertagsListe,Feiertage!AM21),"")</f>
        <v>Silvester</v>
      </c>
      <c r="F38" s="12">
        <f ca="1">IFERROR(INDEX(_FeiertagsDaten,Feiertage!AM21),"")</f>
        <v>44926</v>
      </c>
      <c r="G38" s="9" t="s">
        <v>92</v>
      </c>
      <c r="H38" s="9" t="s">
        <v>91</v>
      </c>
      <c r="J38" s="8"/>
      <c r="K38" s="13"/>
      <c r="L38" s="9"/>
      <c r="M38" s="9"/>
      <c r="N38" s="9"/>
    </row>
    <row r="39" spans="5:14" ht="15" customHeight="1" thickBot="1" x14ac:dyDescent="0.3">
      <c r="E39" s="6" t="str">
        <f ca="1">IFERROR(INDEX(_FeiertagsListe,Feiertage!AM22),"")</f>
        <v/>
      </c>
      <c r="F39" s="12" t="str">
        <f ca="1">IFERROR(INDEX(_FeiertagsDaten,Feiertage!AM22),"")</f>
        <v/>
      </c>
      <c r="G39" s="9" t="s">
        <v>92</v>
      </c>
      <c r="H39" s="9" t="s">
        <v>91</v>
      </c>
      <c r="J39" s="8"/>
      <c r="K39" s="13"/>
      <c r="L39" s="9"/>
      <c r="M39" s="9"/>
      <c r="N39" s="9"/>
    </row>
    <row r="40" spans="5:14" ht="15" customHeight="1" thickBot="1" x14ac:dyDescent="0.3">
      <c r="E40" s="6" t="str">
        <f ca="1">IFERROR(INDEX(_FeiertagsListe,Feiertage!AM23),"")</f>
        <v/>
      </c>
      <c r="F40" s="12" t="str">
        <f ca="1">IFERROR(INDEX(_FeiertagsDaten,Feiertage!AM23),"")</f>
        <v/>
      </c>
      <c r="G40" s="9" t="s">
        <v>92</v>
      </c>
      <c r="H40" s="9" t="s">
        <v>91</v>
      </c>
      <c r="J40" s="8"/>
      <c r="K40" s="13"/>
      <c r="L40" s="9"/>
      <c r="M40" s="9"/>
      <c r="N40" s="9"/>
    </row>
  </sheetData>
  <sheetProtection password="9077" sheet="1" objects="1" scenarios="1" formatColumns="0" formatRows="0" selectLockedCells="1"/>
  <mergeCells count="1">
    <mergeCell ref="B4:C5"/>
  </mergeCells>
  <conditionalFormatting sqref="E5:H40">
    <cfRule type="expression" dxfId="65" priority="1">
      <formula>$E5=""</formula>
    </cfRule>
  </conditionalFormatting>
  <dataValidations count="3">
    <dataValidation type="list" allowBlank="1" showInputMessage="1" showErrorMessage="1" sqref="M5:M40 G5:G40" xr:uid="{00000000-0002-0000-0100-000000000000}">
      <formula1>_Textanzeige</formula1>
    </dataValidation>
    <dataValidation type="list" allowBlank="1" showInputMessage="1" showErrorMessage="1" sqref="H5:H40 N5:N40" xr:uid="{00000000-0002-0000-0100-000001000000}">
      <formula1>_Einfaerben</formula1>
    </dataValidation>
    <dataValidation type="list" allowBlank="1" showInputMessage="1" showErrorMessage="1" sqref="L5:L40" xr:uid="{00000000-0002-0000-0100-000002000000}">
      <formula1>_Wiederkehr</formula1>
    </dataValidation>
  </dataValidation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0" r:id="rId3" name="Drop Down 2">
              <controlPr defaultSize="0" autoLine="0" autoPict="0">
                <anchor moveWithCells="1">
                  <from>
                    <xdr:col>1</xdr:col>
                    <xdr:colOff>0</xdr:colOff>
                    <xdr:row>8</xdr:row>
                    <xdr:rowOff>0</xdr:rowOff>
                  </from>
                  <to>
                    <xdr:col>3</xdr:col>
                    <xdr:colOff>0</xdr:colOff>
                    <xdr:row>9</xdr:row>
                    <xdr:rowOff>133350</xdr:rowOff>
                  </to>
                </anchor>
              </controlPr>
            </control>
          </mc:Choice>
        </mc:AlternateContent>
        <mc:AlternateContent xmlns:mc="http://schemas.openxmlformats.org/markup-compatibility/2006">
          <mc:Choice Requires="x14">
            <control shapeId="2051" r:id="rId4" name="Drop Down 3">
              <controlPr defaultSize="0" autoLine="0" autoPict="0">
                <anchor moveWithCells="1">
                  <from>
                    <xdr:col>1</xdr:col>
                    <xdr:colOff>0</xdr:colOff>
                    <xdr:row>13</xdr:row>
                    <xdr:rowOff>0</xdr:rowOff>
                  </from>
                  <to>
                    <xdr:col>3</xdr:col>
                    <xdr:colOff>0</xdr:colOff>
                    <xdr:row>14</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7">
    <pageSetUpPr fitToPage="1"/>
  </sheetPr>
  <dimension ref="A1:BG128"/>
  <sheetViews>
    <sheetView showGridLines="0" showRowColHeaders="0" zoomScaleNormal="100" workbookViewId="0">
      <selection sqref="A1:AV1"/>
    </sheetView>
  </sheetViews>
  <sheetFormatPr baseColWidth="10" defaultRowHeight="12.75" x14ac:dyDescent="0.2"/>
  <cols>
    <col min="1" max="1" width="10" customWidth="1"/>
    <col min="2" max="2" width="9.28515625" customWidth="1"/>
    <col min="3" max="3" width="18" customWidth="1"/>
    <col min="4" max="4" width="11.5703125" customWidth="1"/>
    <col min="5" max="5" width="10" customWidth="1"/>
    <col min="6" max="6" width="9.28515625" customWidth="1"/>
    <col min="7" max="7" width="18" customWidth="1"/>
    <col min="8" max="8" width="11.5703125" customWidth="1"/>
    <col min="9" max="9" width="10" customWidth="1"/>
    <col min="10" max="10" width="9.28515625" customWidth="1"/>
    <col min="11" max="11" width="18" customWidth="1"/>
    <col min="12" max="12" width="11.5703125" customWidth="1"/>
    <col min="13" max="13" width="10" customWidth="1"/>
    <col min="14" max="14" width="9.28515625" customWidth="1"/>
    <col min="15" max="15" width="18" customWidth="1"/>
    <col min="16" max="16" width="11.5703125" customWidth="1"/>
    <col min="17" max="17" width="10" customWidth="1"/>
    <col min="18" max="18" width="9.28515625" customWidth="1"/>
    <col min="19" max="19" width="18" customWidth="1"/>
    <col min="20" max="20" width="11.5703125" customWidth="1"/>
    <col min="21" max="21" width="10" customWidth="1"/>
    <col min="22" max="22" width="9.28515625" customWidth="1"/>
    <col min="23" max="23" width="18" customWidth="1"/>
    <col min="24" max="24" width="11.5703125" customWidth="1"/>
    <col min="25" max="25" width="10" customWidth="1"/>
    <col min="26" max="26" width="9.28515625" customWidth="1"/>
    <col min="27" max="27" width="18" customWidth="1"/>
    <col min="28" max="28" width="11.5703125" customWidth="1"/>
    <col min="29" max="29" width="10" customWidth="1"/>
    <col min="30" max="30" width="9.28515625" customWidth="1"/>
    <col min="31" max="31" width="18" customWidth="1"/>
    <col min="32" max="32" width="11.5703125" customWidth="1"/>
    <col min="33" max="33" width="10" customWidth="1"/>
    <col min="34" max="34" width="9.28515625" customWidth="1"/>
    <col min="35" max="35" width="18" customWidth="1"/>
    <col min="36" max="36" width="11.5703125" customWidth="1"/>
    <col min="37" max="37" width="10" customWidth="1"/>
    <col min="38" max="38" width="9.28515625" customWidth="1"/>
    <col min="39" max="39" width="18" customWidth="1"/>
    <col min="40" max="40" width="11.5703125" customWidth="1"/>
    <col min="41" max="41" width="10" customWidth="1"/>
    <col min="42" max="42" width="9.28515625" customWidth="1"/>
    <col min="43" max="43" width="18" customWidth="1"/>
    <col min="44" max="44" width="11.5703125" customWidth="1"/>
    <col min="45" max="45" width="10" customWidth="1"/>
    <col min="46" max="46" width="9.28515625" customWidth="1"/>
    <col min="47" max="47" width="18" customWidth="1"/>
    <col min="48" max="48" width="11.5703125" customWidth="1"/>
  </cols>
  <sheetData>
    <row r="1" spans="1:59" ht="113.25" customHeight="1" thickBot="1" x14ac:dyDescent="0.25">
      <c r="A1" s="81" t="str">
        <f>"Jahresplaner " &amp; TEXT(_Jahr,"0000")</f>
        <v>Jahresplaner 2022</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20"/>
      <c r="AX1" s="20"/>
      <c r="AY1" s="20"/>
      <c r="AZ1" s="20"/>
      <c r="BA1" s="20"/>
      <c r="BB1" s="20"/>
      <c r="BC1" s="20"/>
      <c r="BD1" s="20"/>
      <c r="BE1" s="20"/>
      <c r="BF1" s="20"/>
      <c r="BG1" s="20"/>
    </row>
    <row r="2" spans="1:59" ht="60.75" customHeight="1" thickTop="1" thickBot="1" x14ac:dyDescent="0.25">
      <c r="A2" s="93">
        <f>DATE(_Jahr,1,1)</f>
        <v>44562</v>
      </c>
      <c r="B2" s="93"/>
      <c r="C2" s="93"/>
      <c r="D2" s="93"/>
      <c r="E2" s="93">
        <f>DATE(_Jahr,2,1)</f>
        <v>44593</v>
      </c>
      <c r="F2" s="93"/>
      <c r="G2" s="93"/>
      <c r="H2" s="93"/>
      <c r="I2" s="93">
        <f>DATE(_Jahr,3,1)</f>
        <v>44621</v>
      </c>
      <c r="J2" s="93"/>
      <c r="K2" s="93"/>
      <c r="L2" s="93"/>
      <c r="M2" s="93">
        <f>DATE(_Jahr,4,1)</f>
        <v>44652</v>
      </c>
      <c r="N2" s="93"/>
      <c r="O2" s="93"/>
      <c r="P2" s="93"/>
      <c r="Q2" s="93">
        <f>DATE(_Jahr,5,1)</f>
        <v>44682</v>
      </c>
      <c r="R2" s="93"/>
      <c r="S2" s="93"/>
      <c r="T2" s="93"/>
      <c r="U2" s="93">
        <f>DATE(_Jahr,6,1)</f>
        <v>44713</v>
      </c>
      <c r="V2" s="93"/>
      <c r="W2" s="93"/>
      <c r="X2" s="93"/>
      <c r="Y2" s="93">
        <f>DATE(_Jahr,7,1)</f>
        <v>44743</v>
      </c>
      <c r="Z2" s="93"/>
      <c r="AA2" s="93"/>
      <c r="AB2" s="93"/>
      <c r="AC2" s="93">
        <f>DATE(_Jahr,8,1)</f>
        <v>44774</v>
      </c>
      <c r="AD2" s="93"/>
      <c r="AE2" s="93"/>
      <c r="AF2" s="93"/>
      <c r="AG2" s="93">
        <f>DATE(_Jahr,9,1)</f>
        <v>44805</v>
      </c>
      <c r="AH2" s="93"/>
      <c r="AI2" s="93"/>
      <c r="AJ2" s="93"/>
      <c r="AK2" s="93">
        <f>DATE(_Jahr,10,1)</f>
        <v>44835</v>
      </c>
      <c r="AL2" s="93"/>
      <c r="AM2" s="93"/>
      <c r="AN2" s="93"/>
      <c r="AO2" s="93">
        <f>DATE(_Jahr,11,1)</f>
        <v>44866</v>
      </c>
      <c r="AP2" s="93"/>
      <c r="AQ2" s="93"/>
      <c r="AR2" s="93"/>
      <c r="AS2" s="93">
        <f>DATE(_Jahr,12,1)</f>
        <v>44896</v>
      </c>
      <c r="AT2" s="93"/>
      <c r="AU2" s="93"/>
      <c r="AV2" s="93"/>
    </row>
    <row r="3" spans="1:59" ht="17.25" customHeight="1" x14ac:dyDescent="0.2">
      <c r="A3" s="82">
        <f>A2</f>
        <v>44562</v>
      </c>
      <c r="B3" s="85">
        <f>A3</f>
        <v>44562</v>
      </c>
      <c r="C3" s="87" t="str">
        <f ca="1">IFERROR(INDEX(_AnzeigeText,MATCH(B3,_FeiertagsDaten,0)),"")</f>
        <v>Neujahr</v>
      </c>
      <c r="D3" s="89">
        <f>IF(OR(WEEKDAY(A3,2)=1,DAY(A3)=1),TRUNC((A3-DATE(YEAR(A3+3-MOD(A3-2,7)),1,MOD(A3-2,7)-9))/7),"")</f>
        <v>52</v>
      </c>
      <c r="E3" s="82">
        <f>E2</f>
        <v>44593</v>
      </c>
      <c r="F3" s="85">
        <f>E3</f>
        <v>44593</v>
      </c>
      <c r="G3" s="87" t="str">
        <f ca="1">IFERROR(INDEX(_AnzeigeText,MATCH(F3,_FeiertagsDaten,0)),"")</f>
        <v/>
      </c>
      <c r="H3" s="89">
        <f>IF(OR(WEEKDAY(E3,2)=1,DAY(E3)=1),TRUNC((E3-DATE(YEAR(E3+3-MOD(E3-2,7)),1,MOD(E3-2,7)-9))/7),"")</f>
        <v>5</v>
      </c>
      <c r="I3" s="82">
        <f>I2</f>
        <v>44621</v>
      </c>
      <c r="J3" s="85">
        <f>I3</f>
        <v>44621</v>
      </c>
      <c r="K3" s="87" t="str">
        <f ca="1">IFERROR(INDEX(_AnzeigeText,MATCH(J3,_FeiertagsDaten,0)),"")</f>
        <v>Fastnacht</v>
      </c>
      <c r="L3" s="89">
        <f>IF(OR(WEEKDAY(I3,2)=1,DAY(I3)=1),TRUNC((I3-DATE(YEAR(I3+3-MOD(I3-2,7)),1,MOD(I3-2,7)-9))/7),"")</f>
        <v>9</v>
      </c>
      <c r="M3" s="82">
        <f>M2</f>
        <v>44652</v>
      </c>
      <c r="N3" s="85">
        <f>M3</f>
        <v>44652</v>
      </c>
      <c r="O3" s="87" t="str">
        <f ca="1">IFERROR(INDEX(_AnzeigeText,MATCH(N3,_FeiertagsDaten,0)),"")</f>
        <v/>
      </c>
      <c r="P3" s="89">
        <f>IF(OR(WEEKDAY(M3,2)=1,DAY(M3)=1),TRUNC((M3-DATE(YEAR(M3+3-MOD(M3-2,7)),1,MOD(M3-2,7)-9))/7),"")</f>
        <v>13</v>
      </c>
      <c r="Q3" s="82">
        <f>Q2</f>
        <v>44682</v>
      </c>
      <c r="R3" s="85">
        <f>Q3</f>
        <v>44682</v>
      </c>
      <c r="S3" s="87" t="str">
        <f ca="1">IFERROR(INDEX(_AnzeigeText,MATCH(R3,_FeiertagsDaten,0)),"")</f>
        <v>Maifeiertag</v>
      </c>
      <c r="T3" s="89">
        <f>IF(OR(WEEKDAY(Q3,2)=1,DAY(Q3)=1),TRUNC((Q3-DATE(YEAR(Q3+3-MOD(Q3-2,7)),1,MOD(Q3-2,7)-9))/7),"")</f>
        <v>17</v>
      </c>
      <c r="U3" s="82">
        <f>U2</f>
        <v>44713</v>
      </c>
      <c r="V3" s="85">
        <f>U3</f>
        <v>44713</v>
      </c>
      <c r="W3" s="87" t="str">
        <f ca="1">IFERROR(INDEX(_AnzeigeText,MATCH(V3,_FeiertagsDaten,0)),"")</f>
        <v/>
      </c>
      <c r="X3" s="89">
        <f>IF(OR(WEEKDAY(U3,2)=1,DAY(U3)=1),TRUNC((U3-DATE(YEAR(U3+3-MOD(U3-2,7)),1,MOD(U3-2,7)-9))/7),"")</f>
        <v>22</v>
      </c>
      <c r="Y3" s="82">
        <f>Y2</f>
        <v>44743</v>
      </c>
      <c r="Z3" s="85">
        <f>Y3</f>
        <v>44743</v>
      </c>
      <c r="AA3" s="87" t="str">
        <f ca="1">IFERROR(INDEX(_AnzeigeText,MATCH(Z3,_FeiertagsDaten,0)),"")</f>
        <v/>
      </c>
      <c r="AB3" s="89">
        <f>IF(OR(WEEKDAY(Y3,2)=1,DAY(Y3)=1),TRUNC((Y3-DATE(YEAR(Y3+3-MOD(Y3-2,7)),1,MOD(Y3-2,7)-9))/7),"")</f>
        <v>26</v>
      </c>
      <c r="AC3" s="82">
        <f>AC2</f>
        <v>44774</v>
      </c>
      <c r="AD3" s="85">
        <f>AC3</f>
        <v>44774</v>
      </c>
      <c r="AE3" s="87" t="str">
        <f ca="1">IFERROR(INDEX(_AnzeigeText,MATCH(AD3,_FeiertagsDaten,0)),"")</f>
        <v/>
      </c>
      <c r="AF3" s="89">
        <f>IF(OR(WEEKDAY(AC3,2)=1,DAY(AC3)=1),TRUNC((AC3-DATE(YEAR(AC3+3-MOD(AC3-2,7)),1,MOD(AC3-2,7)-9))/7),"")</f>
        <v>31</v>
      </c>
      <c r="AG3" s="82">
        <f>AG2</f>
        <v>44805</v>
      </c>
      <c r="AH3" s="85">
        <f>AG3</f>
        <v>44805</v>
      </c>
      <c r="AI3" s="87" t="str">
        <f ca="1">IFERROR(INDEX(_AnzeigeText,MATCH(AH3,_FeiertagsDaten,0)),"")</f>
        <v/>
      </c>
      <c r="AJ3" s="89">
        <f>IF(OR(WEEKDAY(AG3,2)=1,DAY(AG3)=1),TRUNC((AG3-DATE(YEAR(AG3+3-MOD(AG3-2,7)),1,MOD(AG3-2,7)-9))/7),"")</f>
        <v>35</v>
      </c>
      <c r="AK3" s="82">
        <f>AK2</f>
        <v>44835</v>
      </c>
      <c r="AL3" s="85">
        <f>AK3</f>
        <v>44835</v>
      </c>
      <c r="AM3" s="87" t="str">
        <f ca="1">IFERROR(INDEX(_AnzeigeText,MATCH(AL3,_FeiertagsDaten,0)),"")</f>
        <v/>
      </c>
      <c r="AN3" s="89">
        <f>IF(OR(WEEKDAY(AK3,2)=1,DAY(AK3)=1),TRUNC((AK3-DATE(YEAR(AK3+3-MOD(AK3-2,7)),1,MOD(AK3-2,7)-9))/7),"")</f>
        <v>39</v>
      </c>
      <c r="AO3" s="82">
        <f>AO2</f>
        <v>44866</v>
      </c>
      <c r="AP3" s="85">
        <f>AO3</f>
        <v>44866</v>
      </c>
      <c r="AQ3" s="87" t="str">
        <f ca="1">IFERROR(INDEX(_AnzeigeText,MATCH(AP3,_FeiertagsDaten,0)),"")</f>
        <v>Allerheiligen</v>
      </c>
      <c r="AR3" s="89">
        <f>IF(OR(WEEKDAY(AO3,2)=1,DAY(AO3)=1),TRUNC((AO3-DATE(YEAR(AO3+3-MOD(AO3-2,7)),1,MOD(AO3-2,7)-9))/7),"")</f>
        <v>44</v>
      </c>
      <c r="AS3" s="82">
        <f>AS2</f>
        <v>44896</v>
      </c>
      <c r="AT3" s="85">
        <f>AS3</f>
        <v>44896</v>
      </c>
      <c r="AU3" s="87" t="str">
        <f ca="1">IFERROR(INDEX(_AnzeigeText,MATCH(AT3,_FeiertagsDaten,0)),"")</f>
        <v/>
      </c>
      <c r="AV3" s="89">
        <f>IF(OR(WEEKDAY(AS3,2)=1,DAY(AS3)=1),TRUNC((AS3-DATE(YEAR(AS3+3-MOD(AS3-2,7)),1,MOD(AS3-2,7)-9))/7),"")</f>
        <v>48</v>
      </c>
    </row>
    <row r="4" spans="1:59" ht="17.25" customHeight="1" x14ac:dyDescent="0.2">
      <c r="A4" s="83"/>
      <c r="B4" s="86"/>
      <c r="C4" s="88"/>
      <c r="D4" s="90"/>
      <c r="E4" s="83"/>
      <c r="F4" s="86"/>
      <c r="G4" s="88"/>
      <c r="H4" s="90"/>
      <c r="I4" s="83"/>
      <c r="J4" s="86"/>
      <c r="K4" s="88"/>
      <c r="L4" s="90"/>
      <c r="M4" s="83"/>
      <c r="N4" s="86"/>
      <c r="O4" s="88"/>
      <c r="P4" s="90"/>
      <c r="Q4" s="83"/>
      <c r="R4" s="86"/>
      <c r="S4" s="88"/>
      <c r="T4" s="90"/>
      <c r="U4" s="83"/>
      <c r="V4" s="86"/>
      <c r="W4" s="88"/>
      <c r="X4" s="90"/>
      <c r="Y4" s="83"/>
      <c r="Z4" s="86"/>
      <c r="AA4" s="88"/>
      <c r="AB4" s="90"/>
      <c r="AC4" s="83"/>
      <c r="AD4" s="86"/>
      <c r="AE4" s="88"/>
      <c r="AF4" s="90"/>
      <c r="AG4" s="83"/>
      <c r="AH4" s="86"/>
      <c r="AI4" s="88"/>
      <c r="AJ4" s="90"/>
      <c r="AK4" s="83"/>
      <c r="AL4" s="86"/>
      <c r="AM4" s="88"/>
      <c r="AN4" s="90"/>
      <c r="AO4" s="83"/>
      <c r="AP4" s="86"/>
      <c r="AQ4" s="88"/>
      <c r="AR4" s="90"/>
      <c r="AS4" s="83"/>
      <c r="AT4" s="86"/>
      <c r="AU4" s="88"/>
      <c r="AV4" s="90"/>
    </row>
    <row r="5" spans="1:59" ht="17.25" customHeight="1" x14ac:dyDescent="0.2">
      <c r="A5" s="83"/>
      <c r="B5" s="86"/>
      <c r="C5" s="14" t="str">
        <f ca="1">IFERROR(INDEX(_AnzeigeText2,MATCH(B3,_EreignisseDatum,0)),"")</f>
        <v/>
      </c>
      <c r="D5" s="91" t="str">
        <f>IF(A3=_Start_MESZ,"Beginn MESZ",IF(A3=_Ende_MESZ,"Ende MESZ",""))</f>
        <v/>
      </c>
      <c r="E5" s="83"/>
      <c r="F5" s="86"/>
      <c r="G5" s="14" t="str">
        <f ca="1">IFERROR(INDEX(_AnzeigeText2,MATCH(F3,_EreignisseDatum,0)),"")</f>
        <v/>
      </c>
      <c r="H5" s="91" t="str">
        <f>IF(E3=_Start_MESZ,"Beginn MESZ",IF(E3=_Ende_MESZ,"Ende MESZ",""))</f>
        <v/>
      </c>
      <c r="I5" s="83"/>
      <c r="J5" s="86"/>
      <c r="K5" s="14" t="str">
        <f ca="1">IFERROR(INDEX(_AnzeigeText2,MATCH(J3,_EreignisseDatum,0)),"")</f>
        <v/>
      </c>
      <c r="L5" s="91" t="str">
        <f>IF(I3=_Start_MESZ,"Beginn MESZ",IF(I3=_Ende_MESZ,"Ende MESZ",""))</f>
        <v/>
      </c>
      <c r="M5" s="83"/>
      <c r="N5" s="86"/>
      <c r="O5" s="14" t="str">
        <f ca="1">IFERROR(INDEX(_AnzeigeText2,MATCH(N3,_EreignisseDatum,0)),"")</f>
        <v/>
      </c>
      <c r="P5" s="91" t="str">
        <f>IF(M3=_Start_MESZ,"Beginn MESZ",IF(M3=_Ende_MESZ,"Ende MESZ",""))</f>
        <v/>
      </c>
      <c r="Q5" s="83"/>
      <c r="R5" s="86"/>
      <c r="S5" s="14" t="str">
        <f ca="1">IFERROR(INDEX(_AnzeigeText2,MATCH(R3,_EreignisseDatum,0)),"")</f>
        <v/>
      </c>
      <c r="T5" s="91" t="str">
        <f>IF(Q3=_Start_MESZ,"Beginn MESZ",IF(Q3=_Ende_MESZ,"Ende MESZ",""))</f>
        <v/>
      </c>
      <c r="U5" s="83"/>
      <c r="V5" s="86"/>
      <c r="W5" s="14" t="str">
        <f ca="1">IFERROR(INDEX(_AnzeigeText2,MATCH(V3,_EreignisseDatum,0)),"")</f>
        <v>Omas Geburtstag (80)</v>
      </c>
      <c r="X5" s="91" t="str">
        <f>IF(U3=_Start_MESZ,"Beginn MESZ",IF(U3=_Ende_MESZ,"Ende MESZ",""))</f>
        <v/>
      </c>
      <c r="Y5" s="83"/>
      <c r="Z5" s="86"/>
      <c r="AA5" s="14" t="str">
        <f ca="1">IFERROR(INDEX(_AnzeigeText2,MATCH(Z3,_EreignisseDatum,0)),"")</f>
        <v/>
      </c>
      <c r="AB5" s="91" t="str">
        <f>IF(Y3=_Start_MESZ,"Beginn MESZ",IF(Y3=_Ende_MESZ,"Ende MESZ",""))</f>
        <v/>
      </c>
      <c r="AC5" s="83"/>
      <c r="AD5" s="86"/>
      <c r="AE5" s="14" t="str">
        <f ca="1">IFERROR(INDEX(_AnzeigeText2,MATCH(AD3,_EreignisseDatum,0)),"")</f>
        <v/>
      </c>
      <c r="AF5" s="91" t="str">
        <f>IF(AC3=_Start_MESZ,"Beginn MESZ",IF(AC3=_Ende_MESZ,"Ende MESZ",""))</f>
        <v/>
      </c>
      <c r="AG5" s="83"/>
      <c r="AH5" s="86"/>
      <c r="AI5" s="14" t="str">
        <f ca="1">IFERROR(INDEX(_AnzeigeText2,MATCH(AH3,_EreignisseDatum,0)),"")</f>
        <v>Urlaub</v>
      </c>
      <c r="AJ5" s="91" t="str">
        <f>IF(AG3=_Start_MESZ,"Beginn MESZ",IF(AG3=_Ende_MESZ,"Ende MESZ",""))</f>
        <v/>
      </c>
      <c r="AK5" s="83"/>
      <c r="AL5" s="86"/>
      <c r="AM5" s="14" t="str">
        <f ca="1">IFERROR(INDEX(_AnzeigeText2,MATCH(AL3,_EreignisseDatum,0)),"")</f>
        <v/>
      </c>
      <c r="AN5" s="91" t="str">
        <f>IF(AK3=_Start_MESZ,"Beginn MESZ",IF(AK3=_Ende_MESZ,"Ende MESZ",""))</f>
        <v/>
      </c>
      <c r="AO5" s="83"/>
      <c r="AP5" s="86"/>
      <c r="AQ5" s="14" t="str">
        <f ca="1">IFERROR(INDEX(_AnzeigeText2,MATCH(AP3,_EreignisseDatum,0)),"")</f>
        <v/>
      </c>
      <c r="AR5" s="91" t="str">
        <f>IF(AO3=_Start_MESZ,"Beginn MESZ",IF(AO3=_Ende_MESZ,"Ende MESZ",""))</f>
        <v/>
      </c>
      <c r="AS5" s="83"/>
      <c r="AT5" s="86"/>
      <c r="AU5" s="14" t="str">
        <f ca="1">IFERROR(INDEX(_AnzeigeText2,MATCH(AT3,_EreignisseDatum,0)),"")</f>
        <v/>
      </c>
      <c r="AV5" s="91" t="str">
        <f>IF(AS3=_Start_MESZ,"Beginn MESZ",IF(AS3=_Ende_MESZ,"Ende MESZ",""))</f>
        <v/>
      </c>
    </row>
    <row r="6" spans="1:59" ht="17.25" customHeight="1" thickBot="1" x14ac:dyDescent="0.25">
      <c r="A6" s="84"/>
      <c r="B6" s="15">
        <f>B3-_fstDay+1</f>
        <v>1</v>
      </c>
      <c r="C6" s="16" t="str">
        <f ca="1">IFERROR(IF(ISNA(INDEX(_AnzeigeText2,MATCH(B3,_EreignisseDatum,0))),"",IF(INDEX(_EreignisseHaeufigkeit,MATCH(B3,_EreignisseDatum,0))=1,"",INDEX(_AnzeigeText2,MATCH(B3,_EreignisseDatum,0)+1))),"")</f>
        <v/>
      </c>
      <c r="D6" s="92"/>
      <c r="E6" s="84"/>
      <c r="F6" s="15">
        <f>F3-_fstDay+1</f>
        <v>32</v>
      </c>
      <c r="G6" s="16" t="str">
        <f ca="1">IFERROR(IF(ISNA(INDEX(_AnzeigeText2,MATCH(F3,_EreignisseDatum,0))),"",IF(INDEX(_EreignisseHaeufigkeit,MATCH(F3,_EreignisseDatum,0))=1,"",INDEX(_AnzeigeText2,MATCH(F3,_EreignisseDatum,0)+1))),"")</f>
        <v/>
      </c>
      <c r="H6" s="92"/>
      <c r="I6" s="84"/>
      <c r="J6" s="15">
        <f>J3-_fstDay+1</f>
        <v>60</v>
      </c>
      <c r="K6" s="16" t="str">
        <f ca="1">IFERROR(IF(ISNA(INDEX(_AnzeigeText2,MATCH(J3,_EreignisseDatum,0))),"",IF(INDEX(_EreignisseHaeufigkeit,MATCH(J3,_EreignisseDatum,0))=1,"",INDEX(_AnzeigeText2,MATCH(J3,_EreignisseDatum,0)+1))),"")</f>
        <v/>
      </c>
      <c r="L6" s="92"/>
      <c r="M6" s="84"/>
      <c r="N6" s="15">
        <f>N3-_fstDay+1</f>
        <v>91</v>
      </c>
      <c r="O6" s="16" t="str">
        <f ca="1">IFERROR(IF(ISNA(INDEX(_AnzeigeText2,MATCH(N3,_EreignisseDatum,0))),"",IF(INDEX(_EreignisseHaeufigkeit,MATCH(N3,_EreignisseDatum,0))=1,"",INDEX(_AnzeigeText2,MATCH(N3,_EreignisseDatum,0)+1))),"")</f>
        <v/>
      </c>
      <c r="P6" s="92"/>
      <c r="Q6" s="84"/>
      <c r="R6" s="15">
        <f>R3-_fstDay+1</f>
        <v>121</v>
      </c>
      <c r="S6" s="16" t="str">
        <f ca="1">IFERROR(IF(ISNA(INDEX(_AnzeigeText2,MATCH(R3,_EreignisseDatum,0))),"",IF(INDEX(_EreignisseHaeufigkeit,MATCH(R3,_EreignisseDatum,0))=1,"",INDEX(_AnzeigeText2,MATCH(R3,_EreignisseDatum,0)+1))),"")</f>
        <v/>
      </c>
      <c r="T6" s="92"/>
      <c r="U6" s="84"/>
      <c r="V6" s="15">
        <f>V3-_fstDay+1</f>
        <v>152</v>
      </c>
      <c r="W6" s="16" t="str">
        <f ca="1">IFERROR(IF(ISNA(INDEX(_AnzeigeText2,MATCH(V3,_EreignisseDatum,0))),"",IF(INDEX(_EreignisseHaeufigkeit,MATCH(V3,_EreignisseDatum,0))=1,"",INDEX(_AnzeigeText2,MATCH(V3,_EreignisseDatum,0)+1))),"")</f>
        <v/>
      </c>
      <c r="X6" s="92"/>
      <c r="Y6" s="84"/>
      <c r="Z6" s="15">
        <f>Z3-_fstDay+1</f>
        <v>182</v>
      </c>
      <c r="AA6" s="16" t="str">
        <f ca="1">IFERROR(IF(ISNA(INDEX(_AnzeigeText2,MATCH(Z3,_EreignisseDatum,0))),"",IF(INDEX(_EreignisseHaeufigkeit,MATCH(Z3,_EreignisseDatum,0))=1,"",INDEX(_AnzeigeText2,MATCH(Z3,_EreignisseDatum,0)+1))),"")</f>
        <v/>
      </c>
      <c r="AB6" s="92"/>
      <c r="AC6" s="84"/>
      <c r="AD6" s="15">
        <f>AD3-_fstDay+1</f>
        <v>213</v>
      </c>
      <c r="AE6" s="16" t="str">
        <f ca="1">IFERROR(IF(ISNA(INDEX(_AnzeigeText2,MATCH(AD3,_EreignisseDatum,0))),"",IF(INDEX(_EreignisseHaeufigkeit,MATCH(AD3,_EreignisseDatum,0))=1,"",INDEX(_AnzeigeText2,MATCH(AD3,_EreignisseDatum,0)+1))),"")</f>
        <v/>
      </c>
      <c r="AF6" s="92"/>
      <c r="AG6" s="84"/>
      <c r="AH6" s="15">
        <f>AH3-_fstDay+1</f>
        <v>244</v>
      </c>
      <c r="AI6" s="16" t="str">
        <f ca="1">IFERROR(IF(ISNA(INDEX(_AnzeigeText2,MATCH(AH3,_EreignisseDatum,0))),"",IF(INDEX(_EreignisseHaeufigkeit,MATCH(AH3,_EreignisseDatum,0))=1,"",INDEX(_AnzeigeText2,MATCH(AH3,_EreignisseDatum,0)+1))),"")</f>
        <v/>
      </c>
      <c r="AJ6" s="92"/>
      <c r="AK6" s="84"/>
      <c r="AL6" s="15">
        <f>AL3-_fstDay+1</f>
        <v>274</v>
      </c>
      <c r="AM6" s="16" t="str">
        <f ca="1">IFERROR(IF(ISNA(INDEX(_AnzeigeText2,MATCH(AL3,_EreignisseDatum,0))),"",IF(INDEX(_EreignisseHaeufigkeit,MATCH(AL3,_EreignisseDatum,0))=1,"",INDEX(_AnzeigeText2,MATCH(AL3,_EreignisseDatum,0)+1))),"")</f>
        <v/>
      </c>
      <c r="AN6" s="92"/>
      <c r="AO6" s="84"/>
      <c r="AP6" s="15">
        <f>AP3-_fstDay+1</f>
        <v>305</v>
      </c>
      <c r="AQ6" s="16" t="str">
        <f ca="1">IFERROR(IF(ISNA(INDEX(_AnzeigeText2,MATCH(AP3,_EreignisseDatum,0))),"",IF(INDEX(_EreignisseHaeufigkeit,MATCH(AP3,_EreignisseDatum,0))=1,"",INDEX(_AnzeigeText2,MATCH(AP3,_EreignisseDatum,0)+1))),"")</f>
        <v/>
      </c>
      <c r="AR6" s="92"/>
      <c r="AS6" s="84"/>
      <c r="AT6" s="15">
        <f>AT3-_fstDay+1</f>
        <v>335</v>
      </c>
      <c r="AU6" s="16" t="str">
        <f ca="1">IFERROR(IF(ISNA(INDEX(_AnzeigeText2,MATCH(AT3,_EreignisseDatum,0))),"",IF(INDEX(_EreignisseHaeufigkeit,MATCH(AT3,_EreignisseDatum,0))=1,"",INDEX(_AnzeigeText2,MATCH(AT3,_EreignisseDatum,0)+1))),"")</f>
        <v/>
      </c>
      <c r="AV6" s="92"/>
    </row>
    <row r="7" spans="1:59" ht="17.25" customHeight="1" x14ac:dyDescent="0.2">
      <c r="A7" s="82">
        <f>A3+1</f>
        <v>44563</v>
      </c>
      <c r="B7" s="85">
        <f>A7</f>
        <v>44563</v>
      </c>
      <c r="C7" s="87" t="str">
        <f ca="1">IFERROR(INDEX(_AnzeigeText,MATCH(B7,_FeiertagsDaten,0)),"")</f>
        <v/>
      </c>
      <c r="D7" s="89" t="str">
        <f>IF(OR(WEEKDAY(A7,2)=1,DAY(A7)=1),TRUNC((A7-DATE(YEAR(A7+3-MOD(A7-2,7)),1,MOD(A7-2,7)-9))/7),"")</f>
        <v/>
      </c>
      <c r="E7" s="82">
        <f>E3+1</f>
        <v>44594</v>
      </c>
      <c r="F7" s="85">
        <f>E7</f>
        <v>44594</v>
      </c>
      <c r="G7" s="87" t="str">
        <f ca="1">IFERROR(INDEX(_AnzeigeText,MATCH(F7,_FeiertagsDaten,0)),"")</f>
        <v/>
      </c>
      <c r="H7" s="89" t="str">
        <f>IF(OR(WEEKDAY(E7,2)=1,DAY(E7)=1),TRUNC((E7-DATE(YEAR(E7+3-MOD(E7-2,7)),1,MOD(E7-2,7)-9))/7),"")</f>
        <v/>
      </c>
      <c r="I7" s="82">
        <f>I3+1</f>
        <v>44622</v>
      </c>
      <c r="J7" s="85">
        <f>I7</f>
        <v>44622</v>
      </c>
      <c r="K7" s="87" t="str">
        <f ca="1">IFERROR(INDEX(_AnzeigeText,MATCH(J7,_FeiertagsDaten,0)),"")</f>
        <v>Aschermittwoch</v>
      </c>
      <c r="L7" s="89" t="str">
        <f>IF(OR(WEEKDAY(I7,2)=1,DAY(I7)=1),TRUNC((I7-DATE(YEAR(I7+3-MOD(I7-2,7)),1,MOD(I7-2,7)-9))/7),"")</f>
        <v/>
      </c>
      <c r="M7" s="82">
        <f>M3+1</f>
        <v>44653</v>
      </c>
      <c r="N7" s="85">
        <f>M7</f>
        <v>44653</v>
      </c>
      <c r="O7" s="87" t="str">
        <f ca="1">IFERROR(INDEX(_AnzeigeText,MATCH(N7,_FeiertagsDaten,0)),"")</f>
        <v/>
      </c>
      <c r="P7" s="89" t="str">
        <f>IF(OR(WEEKDAY(M7,2)=1,DAY(M7)=1),TRUNC((M7-DATE(YEAR(M7+3-MOD(M7-2,7)),1,MOD(M7-2,7)-9))/7),"")</f>
        <v/>
      </c>
      <c r="Q7" s="82">
        <f>Q3+1</f>
        <v>44683</v>
      </c>
      <c r="R7" s="85">
        <f>Q7</f>
        <v>44683</v>
      </c>
      <c r="S7" s="87" t="str">
        <f ca="1">IFERROR(INDEX(_AnzeigeText,MATCH(R7,_FeiertagsDaten,0)),"")</f>
        <v/>
      </c>
      <c r="T7" s="89">
        <f>IF(OR(WEEKDAY(Q7,2)=1,DAY(Q7)=1),TRUNC((Q7-DATE(YEAR(Q7+3-MOD(Q7-2,7)),1,MOD(Q7-2,7)-9))/7),"")</f>
        <v>18</v>
      </c>
      <c r="U7" s="82">
        <f>U3+1</f>
        <v>44714</v>
      </c>
      <c r="V7" s="85">
        <f>U7</f>
        <v>44714</v>
      </c>
      <c r="W7" s="87" t="str">
        <f ca="1">IFERROR(INDEX(_AnzeigeText,MATCH(V7,_FeiertagsDaten,0)),"")</f>
        <v/>
      </c>
      <c r="X7" s="89" t="str">
        <f>IF(OR(WEEKDAY(U7,2)=1,DAY(U7)=1),TRUNC((U7-DATE(YEAR(U7+3-MOD(U7-2,7)),1,MOD(U7-2,7)-9))/7),"")</f>
        <v/>
      </c>
      <c r="Y7" s="82">
        <f>Y3+1</f>
        <v>44744</v>
      </c>
      <c r="Z7" s="85">
        <f>Y7</f>
        <v>44744</v>
      </c>
      <c r="AA7" s="87" t="str">
        <f ca="1">IFERROR(INDEX(_AnzeigeText,MATCH(Z7,_FeiertagsDaten,0)),"")</f>
        <v/>
      </c>
      <c r="AB7" s="89" t="str">
        <f>IF(OR(WEEKDAY(Y7,2)=1,DAY(Y7)=1),TRUNC((Y7-DATE(YEAR(Y7+3-MOD(Y7-2,7)),1,MOD(Y7-2,7)-9))/7),"")</f>
        <v/>
      </c>
      <c r="AC7" s="82">
        <f>AC3+1</f>
        <v>44775</v>
      </c>
      <c r="AD7" s="85">
        <f>AC7</f>
        <v>44775</v>
      </c>
      <c r="AE7" s="87" t="str">
        <f ca="1">IFERROR(INDEX(_AnzeigeText,MATCH(AD7,_FeiertagsDaten,0)),"")</f>
        <v/>
      </c>
      <c r="AF7" s="89" t="str">
        <f>IF(OR(WEEKDAY(AC7,2)=1,DAY(AC7)=1),TRUNC((AC7-DATE(YEAR(AC7+3-MOD(AC7-2,7)),1,MOD(AC7-2,7)-9))/7),"")</f>
        <v/>
      </c>
      <c r="AG7" s="82">
        <f>AG3+1</f>
        <v>44806</v>
      </c>
      <c r="AH7" s="85">
        <f>AG7</f>
        <v>44806</v>
      </c>
      <c r="AI7" s="87" t="str">
        <f ca="1">IFERROR(INDEX(_AnzeigeText,MATCH(AH7,_FeiertagsDaten,0)),"")</f>
        <v/>
      </c>
      <c r="AJ7" s="89" t="str">
        <f>IF(OR(WEEKDAY(AG7,2)=1,DAY(AG7)=1),TRUNC((AG7-DATE(YEAR(AG7+3-MOD(AG7-2,7)),1,MOD(AG7-2,7)-9))/7),"")</f>
        <v/>
      </c>
      <c r="AK7" s="82">
        <f>AK3+1</f>
        <v>44836</v>
      </c>
      <c r="AL7" s="85">
        <f>AK7</f>
        <v>44836</v>
      </c>
      <c r="AM7" s="87" t="str">
        <f ca="1">IFERROR(INDEX(_AnzeigeText,MATCH(AL7,_FeiertagsDaten,0)),"")</f>
        <v/>
      </c>
      <c r="AN7" s="89" t="str">
        <f>IF(OR(WEEKDAY(AK7,2)=1,DAY(AK7)=1),TRUNC((AK7-DATE(YEAR(AK7+3-MOD(AK7-2,7)),1,MOD(AK7-2,7)-9))/7),"")</f>
        <v/>
      </c>
      <c r="AO7" s="82">
        <f>AO3+1</f>
        <v>44867</v>
      </c>
      <c r="AP7" s="85">
        <f>AO7</f>
        <v>44867</v>
      </c>
      <c r="AQ7" s="87" t="str">
        <f ca="1">IFERROR(INDEX(_AnzeigeText,MATCH(AP7,_FeiertagsDaten,0)),"")</f>
        <v/>
      </c>
      <c r="AR7" s="89" t="str">
        <f>IF(OR(WEEKDAY(AO7,2)=1,DAY(AO7)=1),TRUNC((AO7-DATE(YEAR(AO7+3-MOD(AO7-2,7)),1,MOD(AO7-2,7)-9))/7),"")</f>
        <v/>
      </c>
      <c r="AS7" s="82">
        <f>AS3+1</f>
        <v>44897</v>
      </c>
      <c r="AT7" s="85">
        <f>AS7</f>
        <v>44897</v>
      </c>
      <c r="AU7" s="87" t="str">
        <f ca="1">IFERROR(INDEX(_AnzeigeText,MATCH(AT7,_FeiertagsDaten,0)),"")</f>
        <v/>
      </c>
      <c r="AV7" s="89" t="str">
        <f>IF(OR(WEEKDAY(AS7,2)=1,DAY(AS7)=1),TRUNC((AS7-DATE(YEAR(AS7+3-MOD(AS7-2,7)),1,MOD(AS7-2,7)-9))/7),"")</f>
        <v/>
      </c>
    </row>
    <row r="8" spans="1:59" ht="17.25" customHeight="1" x14ac:dyDescent="0.2">
      <c r="A8" s="83"/>
      <c r="B8" s="86"/>
      <c r="C8" s="88"/>
      <c r="D8" s="90"/>
      <c r="E8" s="83"/>
      <c r="F8" s="86"/>
      <c r="G8" s="88"/>
      <c r="H8" s="90"/>
      <c r="I8" s="83"/>
      <c r="J8" s="86"/>
      <c r="K8" s="88"/>
      <c r="L8" s="90"/>
      <c r="M8" s="83"/>
      <c r="N8" s="86"/>
      <c r="O8" s="88"/>
      <c r="P8" s="90"/>
      <c r="Q8" s="83"/>
      <c r="R8" s="86"/>
      <c r="S8" s="88"/>
      <c r="T8" s="90"/>
      <c r="U8" s="83"/>
      <c r="V8" s="86"/>
      <c r="W8" s="88"/>
      <c r="X8" s="90"/>
      <c r="Y8" s="83"/>
      <c r="Z8" s="86"/>
      <c r="AA8" s="88"/>
      <c r="AB8" s="90"/>
      <c r="AC8" s="83"/>
      <c r="AD8" s="86"/>
      <c r="AE8" s="88"/>
      <c r="AF8" s="90"/>
      <c r="AG8" s="83"/>
      <c r="AH8" s="86"/>
      <c r="AI8" s="88"/>
      <c r="AJ8" s="90"/>
      <c r="AK8" s="83"/>
      <c r="AL8" s="86"/>
      <c r="AM8" s="88"/>
      <c r="AN8" s="90"/>
      <c r="AO8" s="83"/>
      <c r="AP8" s="86"/>
      <c r="AQ8" s="88"/>
      <c r="AR8" s="90"/>
      <c r="AS8" s="83"/>
      <c r="AT8" s="86"/>
      <c r="AU8" s="88"/>
      <c r="AV8" s="90"/>
    </row>
    <row r="9" spans="1:59" ht="17.25" customHeight="1" x14ac:dyDescent="0.2">
      <c r="A9" s="83"/>
      <c r="B9" s="86"/>
      <c r="C9" s="14" t="str">
        <f ca="1">IFERROR(INDEX(_AnzeigeText2,MATCH(B7,_EreignisseDatum,0)),"")</f>
        <v/>
      </c>
      <c r="D9" s="91" t="str">
        <f>IF(A7=_Start_MESZ,"Beginn MESZ",IF(A7=_Ende_MESZ,"Ende MESZ",""))</f>
        <v/>
      </c>
      <c r="E9" s="83"/>
      <c r="F9" s="86"/>
      <c r="G9" s="14" t="str">
        <f ca="1">IFERROR(INDEX(_AnzeigeText2,MATCH(F7,_EreignisseDatum,0)),"")</f>
        <v/>
      </c>
      <c r="H9" s="91" t="str">
        <f>IF(E7=_Start_MESZ,"Beginn MESZ",IF(E7=_Ende_MESZ,"Ende MESZ",""))</f>
        <v/>
      </c>
      <c r="I9" s="83"/>
      <c r="J9" s="86"/>
      <c r="K9" s="14" t="str">
        <f ca="1">IFERROR(INDEX(_AnzeigeText2,MATCH(J7,_EreignisseDatum,0)),"")</f>
        <v/>
      </c>
      <c r="L9" s="91" t="str">
        <f>IF(I7=_Start_MESZ,"Beginn MESZ",IF(I7=_Ende_MESZ,"Ende MESZ",""))</f>
        <v/>
      </c>
      <c r="M9" s="83"/>
      <c r="N9" s="86"/>
      <c r="O9" s="14" t="str">
        <f ca="1">IFERROR(INDEX(_AnzeigeText2,MATCH(N7,_EreignisseDatum,0)),"")</f>
        <v/>
      </c>
      <c r="P9" s="91" t="str">
        <f>IF(M7=_Start_MESZ,"Beginn MESZ",IF(M7=_Ende_MESZ,"Ende MESZ",""))</f>
        <v/>
      </c>
      <c r="Q9" s="83"/>
      <c r="R9" s="86"/>
      <c r="S9" s="14" t="str">
        <f ca="1">IFERROR(INDEX(_AnzeigeText2,MATCH(R7,_EreignisseDatum,0)),"")</f>
        <v/>
      </c>
      <c r="T9" s="91" t="str">
        <f>IF(Q7=_Start_MESZ,"Beginn MESZ",IF(Q7=_Ende_MESZ,"Ende MESZ",""))</f>
        <v/>
      </c>
      <c r="U9" s="83"/>
      <c r="V9" s="86"/>
      <c r="W9" s="14" t="str">
        <f ca="1">IFERROR(INDEX(_AnzeigeText2,MATCH(V7,_EreignisseDatum,0)),"")</f>
        <v/>
      </c>
      <c r="X9" s="91" t="str">
        <f>IF(U7=_Start_MESZ,"Beginn MESZ",IF(U7=_Ende_MESZ,"Ende MESZ",""))</f>
        <v/>
      </c>
      <c r="Y9" s="83"/>
      <c r="Z9" s="86"/>
      <c r="AA9" s="14" t="str">
        <f ca="1">IFERROR(INDEX(_AnzeigeText2,MATCH(Z7,_EreignisseDatum,0)),"")</f>
        <v/>
      </c>
      <c r="AB9" s="91" t="str">
        <f>IF(Y7=_Start_MESZ,"Beginn MESZ",IF(Y7=_Ende_MESZ,"Ende MESZ",""))</f>
        <v/>
      </c>
      <c r="AC9" s="83"/>
      <c r="AD9" s="86"/>
      <c r="AE9" s="14" t="str">
        <f ca="1">IFERROR(INDEX(_AnzeigeText2,MATCH(AD7,_EreignisseDatum,0)),"")</f>
        <v/>
      </c>
      <c r="AF9" s="91" t="str">
        <f>IF(AC7=_Start_MESZ,"Beginn MESZ",IF(AC7=_Ende_MESZ,"Ende MESZ",""))</f>
        <v/>
      </c>
      <c r="AG9" s="83"/>
      <c r="AH9" s="86"/>
      <c r="AI9" s="14" t="str">
        <f ca="1">IFERROR(INDEX(_AnzeigeText2,MATCH(AH7,_EreignisseDatum,0)),"")</f>
        <v>Urlaub</v>
      </c>
      <c r="AJ9" s="91" t="str">
        <f>IF(AG7=_Start_MESZ,"Beginn MESZ",IF(AG7=_Ende_MESZ,"Ende MESZ",""))</f>
        <v/>
      </c>
      <c r="AK9" s="83"/>
      <c r="AL9" s="86"/>
      <c r="AM9" s="14" t="str">
        <f ca="1">IFERROR(INDEX(_AnzeigeText2,MATCH(AL7,_EreignisseDatum,0)),"")</f>
        <v/>
      </c>
      <c r="AN9" s="91" t="str">
        <f>IF(AK7=_Start_MESZ,"Beginn MESZ",IF(AK7=_Ende_MESZ,"Ende MESZ",""))</f>
        <v/>
      </c>
      <c r="AO9" s="83"/>
      <c r="AP9" s="86"/>
      <c r="AQ9" s="14" t="str">
        <f ca="1">IFERROR(INDEX(_AnzeigeText2,MATCH(AP7,_EreignisseDatum,0)),"")</f>
        <v/>
      </c>
      <c r="AR9" s="91" t="str">
        <f>IF(AO7=_Start_MESZ,"Beginn MESZ",IF(AO7=_Ende_MESZ,"Ende MESZ",""))</f>
        <v/>
      </c>
      <c r="AS9" s="83"/>
      <c r="AT9" s="86"/>
      <c r="AU9" s="14" t="str">
        <f ca="1">IFERROR(INDEX(_AnzeigeText2,MATCH(AT7,_EreignisseDatum,0)),"")</f>
        <v/>
      </c>
      <c r="AV9" s="91" t="str">
        <f>IF(AS7=_Start_MESZ,"Beginn MESZ",IF(AS7=_Ende_MESZ,"Ende MESZ",""))</f>
        <v/>
      </c>
    </row>
    <row r="10" spans="1:59" ht="17.25" customHeight="1" thickBot="1" x14ac:dyDescent="0.25">
      <c r="A10" s="84"/>
      <c r="B10" s="15">
        <f>B7-_fstDay+1</f>
        <v>2</v>
      </c>
      <c r="C10" s="16" t="str">
        <f ca="1">IFERROR(IF(ISNA(INDEX(_AnzeigeText2,MATCH(B7,_EreignisseDatum,0))),"",IF(INDEX(_EreignisseHaeufigkeit,MATCH(B7,_EreignisseDatum,0))=1,"",INDEX(_AnzeigeText2,MATCH(B7,_EreignisseDatum,0)+1))),"")</f>
        <v/>
      </c>
      <c r="D10" s="92"/>
      <c r="E10" s="84"/>
      <c r="F10" s="15">
        <f>F7-_fstDay+1</f>
        <v>33</v>
      </c>
      <c r="G10" s="16" t="str">
        <f ca="1">IFERROR(IF(ISNA(INDEX(_AnzeigeText2,MATCH(F7,_EreignisseDatum,0))),"",IF(INDEX(_EreignisseHaeufigkeit,MATCH(F7,_EreignisseDatum,0))=1,"",INDEX(_AnzeigeText2,MATCH(F7,_EreignisseDatum,0)+1))),"")</f>
        <v/>
      </c>
      <c r="H10" s="92"/>
      <c r="I10" s="84"/>
      <c r="J10" s="15">
        <f>J7-_fstDay+1</f>
        <v>61</v>
      </c>
      <c r="K10" s="16" t="str">
        <f ca="1">IFERROR(IF(ISNA(INDEX(_AnzeigeText2,MATCH(J7,_EreignisseDatum,0))),"",IF(INDEX(_EreignisseHaeufigkeit,MATCH(J7,_EreignisseDatum,0))=1,"",INDEX(_AnzeigeText2,MATCH(J7,_EreignisseDatum,0)+1))),"")</f>
        <v/>
      </c>
      <c r="L10" s="92"/>
      <c r="M10" s="84"/>
      <c r="N10" s="15">
        <f>N7-_fstDay+1</f>
        <v>92</v>
      </c>
      <c r="O10" s="16" t="str">
        <f ca="1">IFERROR(IF(ISNA(INDEX(_AnzeigeText2,MATCH(N7,_EreignisseDatum,0))),"",IF(INDEX(_EreignisseHaeufigkeit,MATCH(N7,_EreignisseDatum,0))=1,"",INDEX(_AnzeigeText2,MATCH(N7,_EreignisseDatum,0)+1))),"")</f>
        <v/>
      </c>
      <c r="P10" s="92"/>
      <c r="Q10" s="84"/>
      <c r="R10" s="15">
        <f>R7-_fstDay+1</f>
        <v>122</v>
      </c>
      <c r="S10" s="16" t="str">
        <f ca="1">IFERROR(IF(ISNA(INDEX(_AnzeigeText2,MATCH(R7,_EreignisseDatum,0))),"",IF(INDEX(_EreignisseHaeufigkeit,MATCH(R7,_EreignisseDatum,0))=1,"",INDEX(_AnzeigeText2,MATCH(R7,_EreignisseDatum,0)+1))),"")</f>
        <v/>
      </c>
      <c r="T10" s="92"/>
      <c r="U10" s="84"/>
      <c r="V10" s="15">
        <f>V7-_fstDay+1</f>
        <v>153</v>
      </c>
      <c r="W10" s="16" t="str">
        <f ca="1">IFERROR(IF(ISNA(INDEX(_AnzeigeText2,MATCH(V7,_EreignisseDatum,0))),"",IF(INDEX(_EreignisseHaeufigkeit,MATCH(V7,_EreignisseDatum,0))=1,"",INDEX(_AnzeigeText2,MATCH(V7,_EreignisseDatum,0)+1))),"")</f>
        <v/>
      </c>
      <c r="X10" s="92"/>
      <c r="Y10" s="84"/>
      <c r="Z10" s="15">
        <f>Z7-_fstDay+1</f>
        <v>183</v>
      </c>
      <c r="AA10" s="16" t="str">
        <f ca="1">IFERROR(IF(ISNA(INDEX(_AnzeigeText2,MATCH(Z7,_EreignisseDatum,0))),"",IF(INDEX(_EreignisseHaeufigkeit,MATCH(Z7,_EreignisseDatum,0))=1,"",INDEX(_AnzeigeText2,MATCH(Z7,_EreignisseDatum,0)+1))),"")</f>
        <v/>
      </c>
      <c r="AB10" s="92"/>
      <c r="AC10" s="84"/>
      <c r="AD10" s="15">
        <f>AD7-_fstDay+1</f>
        <v>214</v>
      </c>
      <c r="AE10" s="16" t="str">
        <f ca="1">IFERROR(IF(ISNA(INDEX(_AnzeigeText2,MATCH(AD7,_EreignisseDatum,0))),"",IF(INDEX(_EreignisseHaeufigkeit,MATCH(AD7,_EreignisseDatum,0))=1,"",INDEX(_AnzeigeText2,MATCH(AD7,_EreignisseDatum,0)+1))),"")</f>
        <v/>
      </c>
      <c r="AF10" s="92"/>
      <c r="AG10" s="84"/>
      <c r="AH10" s="15">
        <f>AH7-_fstDay+1</f>
        <v>245</v>
      </c>
      <c r="AI10" s="16" t="str">
        <f ca="1">IFERROR(IF(ISNA(INDEX(_AnzeigeText2,MATCH(AH7,_EreignisseDatum,0))),"",IF(INDEX(_EreignisseHaeufigkeit,MATCH(AH7,_EreignisseDatum,0))=1,"",INDEX(_AnzeigeText2,MATCH(AH7,_EreignisseDatum,0)+1))),"")</f>
        <v/>
      </c>
      <c r="AJ10" s="92"/>
      <c r="AK10" s="84"/>
      <c r="AL10" s="15">
        <f>AL7-_fstDay+1</f>
        <v>275</v>
      </c>
      <c r="AM10" s="16" t="str">
        <f ca="1">IFERROR(IF(ISNA(INDEX(_AnzeigeText2,MATCH(AL7,_EreignisseDatum,0))),"",IF(INDEX(_EreignisseHaeufigkeit,MATCH(AL7,_EreignisseDatum,0))=1,"",INDEX(_AnzeigeText2,MATCH(AL7,_EreignisseDatum,0)+1))),"")</f>
        <v/>
      </c>
      <c r="AN10" s="92"/>
      <c r="AO10" s="84"/>
      <c r="AP10" s="15">
        <f>AP7-_fstDay+1</f>
        <v>306</v>
      </c>
      <c r="AQ10" s="16" t="str">
        <f ca="1">IFERROR(IF(ISNA(INDEX(_AnzeigeText2,MATCH(AP7,_EreignisseDatum,0))),"",IF(INDEX(_EreignisseHaeufigkeit,MATCH(AP7,_EreignisseDatum,0))=1,"",INDEX(_AnzeigeText2,MATCH(AP7,_EreignisseDatum,0)+1))),"")</f>
        <v/>
      </c>
      <c r="AR10" s="92"/>
      <c r="AS10" s="84"/>
      <c r="AT10" s="15">
        <f>AT7-_fstDay+1</f>
        <v>336</v>
      </c>
      <c r="AU10" s="16" t="str">
        <f ca="1">IFERROR(IF(ISNA(INDEX(_AnzeigeText2,MATCH(AT7,_EreignisseDatum,0))),"",IF(INDEX(_EreignisseHaeufigkeit,MATCH(AT7,_EreignisseDatum,0))=1,"",INDEX(_AnzeigeText2,MATCH(AT7,_EreignisseDatum,0)+1))),"")</f>
        <v/>
      </c>
      <c r="AV10" s="92"/>
    </row>
    <row r="11" spans="1:59" ht="17.25" customHeight="1" x14ac:dyDescent="0.2">
      <c r="A11" s="82">
        <f>A7+1</f>
        <v>44564</v>
      </c>
      <c r="B11" s="85">
        <f>A11</f>
        <v>44564</v>
      </c>
      <c r="C11" s="87" t="str">
        <f ca="1">IFERROR(INDEX(_AnzeigeText,MATCH(B11,_FeiertagsDaten,0)),"")</f>
        <v/>
      </c>
      <c r="D11" s="89">
        <f>IF(OR(WEEKDAY(A11,2)=1,DAY(A11)=1),TRUNC((A11-DATE(YEAR(A11+3-MOD(A11-2,7)),1,MOD(A11-2,7)-9))/7),"")</f>
        <v>1</v>
      </c>
      <c r="E11" s="82">
        <f>E7+1</f>
        <v>44595</v>
      </c>
      <c r="F11" s="85">
        <f>E11</f>
        <v>44595</v>
      </c>
      <c r="G11" s="87" t="str">
        <f ca="1">IFERROR(INDEX(_AnzeigeText,MATCH(F11,_FeiertagsDaten,0)),"")</f>
        <v/>
      </c>
      <c r="H11" s="89" t="str">
        <f>IF(OR(WEEKDAY(E11,2)=1,DAY(E11)=1),TRUNC((E11-DATE(YEAR(E11+3-MOD(E11-2,7)),1,MOD(E11-2,7)-9))/7),"")</f>
        <v/>
      </c>
      <c r="I11" s="82">
        <f>I7+1</f>
        <v>44623</v>
      </c>
      <c r="J11" s="85">
        <f>I11</f>
        <v>44623</v>
      </c>
      <c r="K11" s="87" t="str">
        <f ca="1">IFERROR(INDEX(_AnzeigeText,MATCH(J11,_FeiertagsDaten,0)),"")</f>
        <v/>
      </c>
      <c r="L11" s="89" t="str">
        <f>IF(OR(WEEKDAY(I11,2)=1,DAY(I11)=1),TRUNC((I11-DATE(YEAR(I11+3-MOD(I11-2,7)),1,MOD(I11-2,7)-9))/7),"")</f>
        <v/>
      </c>
      <c r="M11" s="82">
        <f>M7+1</f>
        <v>44654</v>
      </c>
      <c r="N11" s="85">
        <f>M11</f>
        <v>44654</v>
      </c>
      <c r="O11" s="87" t="str">
        <f ca="1">IFERROR(INDEX(_AnzeigeText,MATCH(N11,_FeiertagsDaten,0)),"")</f>
        <v/>
      </c>
      <c r="P11" s="89" t="str">
        <f>IF(OR(WEEKDAY(M11,2)=1,DAY(M11)=1),TRUNC((M11-DATE(YEAR(M11+3-MOD(M11-2,7)),1,MOD(M11-2,7)-9))/7),"")</f>
        <v/>
      </c>
      <c r="Q11" s="82">
        <f>Q7+1</f>
        <v>44684</v>
      </c>
      <c r="R11" s="85">
        <f>Q11</f>
        <v>44684</v>
      </c>
      <c r="S11" s="87" t="str">
        <f ca="1">IFERROR(INDEX(_AnzeigeText,MATCH(R11,_FeiertagsDaten,0)),"")</f>
        <v/>
      </c>
      <c r="T11" s="89" t="str">
        <f>IF(OR(WEEKDAY(Q11,2)=1,DAY(Q11)=1),TRUNC((Q11-DATE(YEAR(Q11+3-MOD(Q11-2,7)),1,MOD(Q11-2,7)-9))/7),"")</f>
        <v/>
      </c>
      <c r="U11" s="82">
        <f>U7+1</f>
        <v>44715</v>
      </c>
      <c r="V11" s="85">
        <f>U11</f>
        <v>44715</v>
      </c>
      <c r="W11" s="87" t="str">
        <f ca="1">IFERROR(INDEX(_AnzeigeText,MATCH(V11,_FeiertagsDaten,0)),"")</f>
        <v/>
      </c>
      <c r="X11" s="89" t="str">
        <f>IF(OR(WEEKDAY(U11,2)=1,DAY(U11)=1),TRUNC((U11-DATE(YEAR(U11+3-MOD(U11-2,7)),1,MOD(U11-2,7)-9))/7),"")</f>
        <v/>
      </c>
      <c r="Y11" s="82">
        <f>Y7+1</f>
        <v>44745</v>
      </c>
      <c r="Z11" s="85">
        <f>Y11</f>
        <v>44745</v>
      </c>
      <c r="AA11" s="87" t="str">
        <f ca="1">IFERROR(INDEX(_AnzeigeText,MATCH(Z11,_FeiertagsDaten,0)),"")</f>
        <v/>
      </c>
      <c r="AB11" s="89" t="str">
        <f>IF(OR(WEEKDAY(Y11,2)=1,DAY(Y11)=1),TRUNC((Y11-DATE(YEAR(Y11+3-MOD(Y11-2,7)),1,MOD(Y11-2,7)-9))/7),"")</f>
        <v/>
      </c>
      <c r="AC11" s="82">
        <f>AC7+1</f>
        <v>44776</v>
      </c>
      <c r="AD11" s="85">
        <f>AC11</f>
        <v>44776</v>
      </c>
      <c r="AE11" s="87" t="str">
        <f ca="1">IFERROR(INDEX(_AnzeigeText,MATCH(AD11,_FeiertagsDaten,0)),"")</f>
        <v/>
      </c>
      <c r="AF11" s="89" t="str">
        <f>IF(OR(WEEKDAY(AC11,2)=1,DAY(AC11)=1),TRUNC((AC11-DATE(YEAR(AC11+3-MOD(AC11-2,7)),1,MOD(AC11-2,7)-9))/7),"")</f>
        <v/>
      </c>
      <c r="AG11" s="82">
        <f>AG7+1</f>
        <v>44807</v>
      </c>
      <c r="AH11" s="85">
        <f>AG11</f>
        <v>44807</v>
      </c>
      <c r="AI11" s="87" t="str">
        <f ca="1">IFERROR(INDEX(_AnzeigeText,MATCH(AH11,_FeiertagsDaten,0)),"")</f>
        <v/>
      </c>
      <c r="AJ11" s="89" t="str">
        <f>IF(OR(WEEKDAY(AG11,2)=1,DAY(AG11)=1),TRUNC((AG11-DATE(YEAR(AG11+3-MOD(AG11-2,7)),1,MOD(AG11-2,7)-9))/7),"")</f>
        <v/>
      </c>
      <c r="AK11" s="82">
        <f>AK7+1</f>
        <v>44837</v>
      </c>
      <c r="AL11" s="85">
        <f>AK11</f>
        <v>44837</v>
      </c>
      <c r="AM11" s="87" t="str">
        <f ca="1">IFERROR(INDEX(_AnzeigeText,MATCH(AL11,_FeiertagsDaten,0)),"")</f>
        <v>Tag der Deutschen Einheit</v>
      </c>
      <c r="AN11" s="89">
        <f>IF(OR(WEEKDAY(AK11,2)=1,DAY(AK11)=1),TRUNC((AK11-DATE(YEAR(AK11+3-MOD(AK11-2,7)),1,MOD(AK11-2,7)-9))/7),"")</f>
        <v>40</v>
      </c>
      <c r="AO11" s="82">
        <f>AO7+1</f>
        <v>44868</v>
      </c>
      <c r="AP11" s="85">
        <f>AO11</f>
        <v>44868</v>
      </c>
      <c r="AQ11" s="87" t="str">
        <f ca="1">IFERROR(INDEX(_AnzeigeText,MATCH(AP11,_FeiertagsDaten,0)),"")</f>
        <v/>
      </c>
      <c r="AR11" s="89" t="str">
        <f>IF(OR(WEEKDAY(AO11,2)=1,DAY(AO11)=1),TRUNC((AO11-DATE(YEAR(AO11+3-MOD(AO11-2,7)),1,MOD(AO11-2,7)-9))/7),"")</f>
        <v/>
      </c>
      <c r="AS11" s="82">
        <f>AS7+1</f>
        <v>44898</v>
      </c>
      <c r="AT11" s="85">
        <f>AS11</f>
        <v>44898</v>
      </c>
      <c r="AU11" s="87" t="str">
        <f ca="1">IFERROR(INDEX(_AnzeigeText,MATCH(AT11,_FeiertagsDaten,0)),"")</f>
        <v/>
      </c>
      <c r="AV11" s="89" t="str">
        <f>IF(OR(WEEKDAY(AS11,2)=1,DAY(AS11)=1),TRUNC((AS11-DATE(YEAR(AS11+3-MOD(AS11-2,7)),1,MOD(AS11-2,7)-9))/7),"")</f>
        <v/>
      </c>
    </row>
    <row r="12" spans="1:59" ht="17.25" customHeight="1" x14ac:dyDescent="0.2">
      <c r="A12" s="83"/>
      <c r="B12" s="86"/>
      <c r="C12" s="88"/>
      <c r="D12" s="90"/>
      <c r="E12" s="83"/>
      <c r="F12" s="86"/>
      <c r="G12" s="88"/>
      <c r="H12" s="90"/>
      <c r="I12" s="83"/>
      <c r="J12" s="86"/>
      <c r="K12" s="88"/>
      <c r="L12" s="90"/>
      <c r="M12" s="83"/>
      <c r="N12" s="86"/>
      <c r="O12" s="88"/>
      <c r="P12" s="90"/>
      <c r="Q12" s="83"/>
      <c r="R12" s="86"/>
      <c r="S12" s="88"/>
      <c r="T12" s="90"/>
      <c r="U12" s="83"/>
      <c r="V12" s="86"/>
      <c r="W12" s="88"/>
      <c r="X12" s="90"/>
      <c r="Y12" s="83"/>
      <c r="Z12" s="86"/>
      <c r="AA12" s="88"/>
      <c r="AB12" s="90"/>
      <c r="AC12" s="83"/>
      <c r="AD12" s="86"/>
      <c r="AE12" s="88"/>
      <c r="AF12" s="90"/>
      <c r="AG12" s="83"/>
      <c r="AH12" s="86"/>
      <c r="AI12" s="88"/>
      <c r="AJ12" s="90"/>
      <c r="AK12" s="83"/>
      <c r="AL12" s="86"/>
      <c r="AM12" s="88"/>
      <c r="AN12" s="90"/>
      <c r="AO12" s="83"/>
      <c r="AP12" s="86"/>
      <c r="AQ12" s="88"/>
      <c r="AR12" s="90"/>
      <c r="AS12" s="83"/>
      <c r="AT12" s="86"/>
      <c r="AU12" s="88"/>
      <c r="AV12" s="90"/>
    </row>
    <row r="13" spans="1:59" ht="17.25" customHeight="1" x14ac:dyDescent="0.2">
      <c r="A13" s="83"/>
      <c r="B13" s="86"/>
      <c r="C13" s="14" t="str">
        <f ca="1">IFERROR(INDEX(_AnzeigeText2,MATCH(B11,_EreignisseDatum,0)),"")</f>
        <v/>
      </c>
      <c r="D13" s="91" t="str">
        <f>IF(A11=_Start_MESZ,"Beginn MESZ",IF(A11=_Ende_MESZ,"Ende MESZ",""))</f>
        <v/>
      </c>
      <c r="E13" s="83"/>
      <c r="F13" s="86"/>
      <c r="G13" s="14" t="str">
        <f ca="1">IFERROR(INDEX(_AnzeigeText2,MATCH(F11,_EreignisseDatum,0)),"")</f>
        <v/>
      </c>
      <c r="H13" s="91" t="str">
        <f>IF(E11=_Start_MESZ,"Beginn MESZ",IF(E11=_Ende_MESZ,"Ende MESZ",""))</f>
        <v/>
      </c>
      <c r="I13" s="83"/>
      <c r="J13" s="86"/>
      <c r="K13" s="14" t="str">
        <f ca="1">IFERROR(INDEX(_AnzeigeText2,MATCH(J11,_EreignisseDatum,0)),"")</f>
        <v/>
      </c>
      <c r="L13" s="91" t="str">
        <f>IF(I11=_Start_MESZ,"Beginn MESZ",IF(I11=_Ende_MESZ,"Ende MESZ",""))</f>
        <v/>
      </c>
      <c r="M13" s="83"/>
      <c r="N13" s="86"/>
      <c r="O13" s="14" t="str">
        <f ca="1">IFERROR(INDEX(_AnzeigeText2,MATCH(N11,_EreignisseDatum,0)),"")</f>
        <v/>
      </c>
      <c r="P13" s="91" t="str">
        <f>IF(M11=_Start_MESZ,"Beginn MESZ",IF(M11=_Ende_MESZ,"Ende MESZ",""))</f>
        <v/>
      </c>
      <c r="Q13" s="83"/>
      <c r="R13" s="86"/>
      <c r="S13" s="14" t="str">
        <f ca="1">IFERROR(INDEX(_AnzeigeText2,MATCH(R11,_EreignisseDatum,0)),"")</f>
        <v/>
      </c>
      <c r="T13" s="91" t="str">
        <f>IF(Q11=_Start_MESZ,"Beginn MESZ",IF(Q11=_Ende_MESZ,"Ende MESZ",""))</f>
        <v/>
      </c>
      <c r="U13" s="83"/>
      <c r="V13" s="86"/>
      <c r="W13" s="14" t="str">
        <f ca="1">IFERROR(INDEX(_AnzeigeText2,MATCH(V11,_EreignisseDatum,0)),"")</f>
        <v/>
      </c>
      <c r="X13" s="91" t="str">
        <f>IF(U11=_Start_MESZ,"Beginn MESZ",IF(U11=_Ende_MESZ,"Ende MESZ",""))</f>
        <v/>
      </c>
      <c r="Y13" s="83"/>
      <c r="Z13" s="86"/>
      <c r="AA13" s="14" t="str">
        <f ca="1">IFERROR(INDEX(_AnzeigeText2,MATCH(Z11,_EreignisseDatum,0)),"")</f>
        <v/>
      </c>
      <c r="AB13" s="91" t="str">
        <f>IF(Y11=_Start_MESZ,"Beginn MESZ",IF(Y11=_Ende_MESZ,"Ende MESZ",""))</f>
        <v/>
      </c>
      <c r="AC13" s="83"/>
      <c r="AD13" s="86"/>
      <c r="AE13" s="14" t="str">
        <f ca="1">IFERROR(INDEX(_AnzeigeText2,MATCH(AD11,_EreignisseDatum,0)),"")</f>
        <v/>
      </c>
      <c r="AF13" s="91" t="str">
        <f>IF(AC11=_Start_MESZ,"Beginn MESZ",IF(AC11=_Ende_MESZ,"Ende MESZ",""))</f>
        <v/>
      </c>
      <c r="AG13" s="83"/>
      <c r="AH13" s="86"/>
      <c r="AI13" s="14" t="str">
        <f ca="1">IFERROR(INDEX(_AnzeigeText2,MATCH(AH11,_EreignisseDatum,0)),"")</f>
        <v/>
      </c>
      <c r="AJ13" s="91" t="str">
        <f>IF(AG11=_Start_MESZ,"Beginn MESZ",IF(AG11=_Ende_MESZ,"Ende MESZ",""))</f>
        <v/>
      </c>
      <c r="AK13" s="83"/>
      <c r="AL13" s="86"/>
      <c r="AM13" s="14" t="str">
        <f ca="1">IFERROR(INDEX(_AnzeigeText2,MATCH(AL11,_EreignisseDatum,0)),"")</f>
        <v/>
      </c>
      <c r="AN13" s="91" t="str">
        <f>IF(AK11=_Start_MESZ,"Beginn MESZ",IF(AK11=_Ende_MESZ,"Ende MESZ",""))</f>
        <v/>
      </c>
      <c r="AO13" s="83"/>
      <c r="AP13" s="86"/>
      <c r="AQ13" s="14" t="str">
        <f ca="1">IFERROR(INDEX(_AnzeigeText2,MATCH(AP11,_EreignisseDatum,0)),"")</f>
        <v/>
      </c>
      <c r="AR13" s="91" t="str">
        <f>IF(AO11=_Start_MESZ,"Beginn MESZ",IF(AO11=_Ende_MESZ,"Ende MESZ",""))</f>
        <v/>
      </c>
      <c r="AS13" s="83"/>
      <c r="AT13" s="86"/>
      <c r="AU13" s="14" t="str">
        <f ca="1">IFERROR(INDEX(_AnzeigeText2,MATCH(AT11,_EreignisseDatum,0)),"")</f>
        <v/>
      </c>
      <c r="AV13" s="91" t="str">
        <f>IF(AS11=_Start_MESZ,"Beginn MESZ",IF(AS11=_Ende_MESZ,"Ende MESZ",""))</f>
        <v/>
      </c>
    </row>
    <row r="14" spans="1:59" ht="17.25" customHeight="1" thickBot="1" x14ac:dyDescent="0.25">
      <c r="A14" s="84"/>
      <c r="B14" s="15">
        <f>B11-_fstDay+1</f>
        <v>3</v>
      </c>
      <c r="C14" s="16" t="str">
        <f ca="1">IFERROR(IF(ISNA(INDEX(_AnzeigeText2,MATCH(B11,_EreignisseDatum,0))),"",IF(INDEX(_EreignisseHaeufigkeit,MATCH(B11,_EreignisseDatum,0))=1,"",INDEX(_AnzeigeText2,MATCH(B11,_EreignisseDatum,0)+1))),"")</f>
        <v/>
      </c>
      <c r="D14" s="92"/>
      <c r="E14" s="84"/>
      <c r="F14" s="15">
        <f>F11-_fstDay+1</f>
        <v>34</v>
      </c>
      <c r="G14" s="16" t="str">
        <f ca="1">IFERROR(IF(ISNA(INDEX(_AnzeigeText2,MATCH(F11,_EreignisseDatum,0))),"",IF(INDEX(_EreignisseHaeufigkeit,MATCH(F11,_EreignisseDatum,0))=1,"",INDEX(_AnzeigeText2,MATCH(F11,_EreignisseDatum,0)+1))),"")</f>
        <v/>
      </c>
      <c r="H14" s="92"/>
      <c r="I14" s="84"/>
      <c r="J14" s="15">
        <f>J11-_fstDay+1</f>
        <v>62</v>
      </c>
      <c r="K14" s="16" t="str">
        <f ca="1">IFERROR(IF(ISNA(INDEX(_AnzeigeText2,MATCH(J11,_EreignisseDatum,0))),"",IF(INDEX(_EreignisseHaeufigkeit,MATCH(J11,_EreignisseDatum,0))=1,"",INDEX(_AnzeigeText2,MATCH(J11,_EreignisseDatum,0)+1))),"")</f>
        <v/>
      </c>
      <c r="L14" s="92"/>
      <c r="M14" s="84"/>
      <c r="N14" s="15">
        <f>N11-_fstDay+1</f>
        <v>93</v>
      </c>
      <c r="O14" s="16" t="str">
        <f ca="1">IFERROR(IF(ISNA(INDEX(_AnzeigeText2,MATCH(N11,_EreignisseDatum,0))),"",IF(INDEX(_EreignisseHaeufigkeit,MATCH(N11,_EreignisseDatum,0))=1,"",INDEX(_AnzeigeText2,MATCH(N11,_EreignisseDatum,0)+1))),"")</f>
        <v/>
      </c>
      <c r="P14" s="92"/>
      <c r="Q14" s="84"/>
      <c r="R14" s="15">
        <f>R11-_fstDay+1</f>
        <v>123</v>
      </c>
      <c r="S14" s="16" t="str">
        <f ca="1">IFERROR(IF(ISNA(INDEX(_AnzeigeText2,MATCH(R11,_EreignisseDatum,0))),"",IF(INDEX(_EreignisseHaeufigkeit,MATCH(R11,_EreignisseDatum,0))=1,"",INDEX(_AnzeigeText2,MATCH(R11,_EreignisseDatum,0)+1))),"")</f>
        <v/>
      </c>
      <c r="T14" s="92"/>
      <c r="U14" s="84"/>
      <c r="V14" s="15">
        <f>V11-_fstDay+1</f>
        <v>154</v>
      </c>
      <c r="W14" s="16" t="str">
        <f ca="1">IFERROR(IF(ISNA(INDEX(_AnzeigeText2,MATCH(V11,_EreignisseDatum,0))),"",IF(INDEX(_EreignisseHaeufigkeit,MATCH(V11,_EreignisseDatum,0))=1,"",INDEX(_AnzeigeText2,MATCH(V11,_EreignisseDatum,0)+1))),"")</f>
        <v/>
      </c>
      <c r="X14" s="92"/>
      <c r="Y14" s="84"/>
      <c r="Z14" s="15">
        <f>Z11-_fstDay+1</f>
        <v>184</v>
      </c>
      <c r="AA14" s="16" t="str">
        <f ca="1">IFERROR(IF(ISNA(INDEX(_AnzeigeText2,MATCH(Z11,_EreignisseDatum,0))),"",IF(INDEX(_EreignisseHaeufigkeit,MATCH(Z11,_EreignisseDatum,0))=1,"",INDEX(_AnzeigeText2,MATCH(Z11,_EreignisseDatum,0)+1))),"")</f>
        <v/>
      </c>
      <c r="AB14" s="92"/>
      <c r="AC14" s="84"/>
      <c r="AD14" s="15">
        <f>AD11-_fstDay+1</f>
        <v>215</v>
      </c>
      <c r="AE14" s="16" t="str">
        <f ca="1">IFERROR(IF(ISNA(INDEX(_AnzeigeText2,MATCH(AD11,_EreignisseDatum,0))),"",IF(INDEX(_EreignisseHaeufigkeit,MATCH(AD11,_EreignisseDatum,0))=1,"",INDEX(_AnzeigeText2,MATCH(AD11,_EreignisseDatum,0)+1))),"")</f>
        <v/>
      </c>
      <c r="AF14" s="92"/>
      <c r="AG14" s="84"/>
      <c r="AH14" s="15">
        <f>AH11-_fstDay+1</f>
        <v>246</v>
      </c>
      <c r="AI14" s="16" t="str">
        <f ca="1">IFERROR(IF(ISNA(INDEX(_AnzeigeText2,MATCH(AH11,_EreignisseDatum,0))),"",IF(INDEX(_EreignisseHaeufigkeit,MATCH(AH11,_EreignisseDatum,0))=1,"",INDEX(_AnzeigeText2,MATCH(AH11,_EreignisseDatum,0)+1))),"")</f>
        <v/>
      </c>
      <c r="AJ14" s="92"/>
      <c r="AK14" s="84"/>
      <c r="AL14" s="15">
        <f>AL11-_fstDay+1</f>
        <v>276</v>
      </c>
      <c r="AM14" s="16" t="str">
        <f ca="1">IFERROR(IF(ISNA(INDEX(_AnzeigeText2,MATCH(AL11,_EreignisseDatum,0))),"",IF(INDEX(_EreignisseHaeufigkeit,MATCH(AL11,_EreignisseDatum,0))=1,"",INDEX(_AnzeigeText2,MATCH(AL11,_EreignisseDatum,0)+1))),"")</f>
        <v/>
      </c>
      <c r="AN14" s="92"/>
      <c r="AO14" s="84"/>
      <c r="AP14" s="15">
        <f>AP11-_fstDay+1</f>
        <v>307</v>
      </c>
      <c r="AQ14" s="16" t="str">
        <f ca="1">IFERROR(IF(ISNA(INDEX(_AnzeigeText2,MATCH(AP11,_EreignisseDatum,0))),"",IF(INDEX(_EreignisseHaeufigkeit,MATCH(AP11,_EreignisseDatum,0))=1,"",INDEX(_AnzeigeText2,MATCH(AP11,_EreignisseDatum,0)+1))),"")</f>
        <v/>
      </c>
      <c r="AR14" s="92"/>
      <c r="AS14" s="84"/>
      <c r="AT14" s="15">
        <f>AT11-_fstDay+1</f>
        <v>337</v>
      </c>
      <c r="AU14" s="16" t="str">
        <f ca="1">IFERROR(IF(ISNA(INDEX(_AnzeigeText2,MATCH(AT11,_EreignisseDatum,0))),"",IF(INDEX(_EreignisseHaeufigkeit,MATCH(AT11,_EreignisseDatum,0))=1,"",INDEX(_AnzeigeText2,MATCH(AT11,_EreignisseDatum,0)+1))),"")</f>
        <v/>
      </c>
      <c r="AV14" s="92"/>
    </row>
    <row r="15" spans="1:59" ht="17.25" customHeight="1" x14ac:dyDescent="0.2">
      <c r="A15" s="82">
        <f>A11+1</f>
        <v>44565</v>
      </c>
      <c r="B15" s="85">
        <f>A15</f>
        <v>44565</v>
      </c>
      <c r="C15" s="87" t="str">
        <f ca="1">IFERROR(INDEX(_AnzeigeText,MATCH(B15,_FeiertagsDaten,0)),"")</f>
        <v/>
      </c>
      <c r="D15" s="89" t="str">
        <f>IF(OR(WEEKDAY(A15,2)=1,DAY(A15)=1),TRUNC((A15-DATE(YEAR(A15+3-MOD(A15-2,7)),1,MOD(A15-2,7)-9))/7),"")</f>
        <v/>
      </c>
      <c r="E15" s="82">
        <f>E11+1</f>
        <v>44596</v>
      </c>
      <c r="F15" s="85">
        <f>E15</f>
        <v>44596</v>
      </c>
      <c r="G15" s="87" t="str">
        <f ca="1">IFERROR(INDEX(_AnzeigeText,MATCH(F15,_FeiertagsDaten,0)),"")</f>
        <v/>
      </c>
      <c r="H15" s="89" t="str">
        <f>IF(OR(WEEKDAY(E15,2)=1,DAY(E15)=1),TRUNC((E15-DATE(YEAR(E15+3-MOD(E15-2,7)),1,MOD(E15-2,7)-9))/7),"")</f>
        <v/>
      </c>
      <c r="I15" s="82">
        <f>I11+1</f>
        <v>44624</v>
      </c>
      <c r="J15" s="85">
        <f>I15</f>
        <v>44624</v>
      </c>
      <c r="K15" s="87" t="str">
        <f ca="1">IFERROR(INDEX(_AnzeigeText,MATCH(J15,_FeiertagsDaten,0)),"")</f>
        <v/>
      </c>
      <c r="L15" s="89" t="str">
        <f>IF(OR(WEEKDAY(I15,2)=1,DAY(I15)=1),TRUNC((I15-DATE(YEAR(I15+3-MOD(I15-2,7)),1,MOD(I15-2,7)-9))/7),"")</f>
        <v/>
      </c>
      <c r="M15" s="82">
        <f>M11+1</f>
        <v>44655</v>
      </c>
      <c r="N15" s="85">
        <f>M15</f>
        <v>44655</v>
      </c>
      <c r="O15" s="87" t="str">
        <f ca="1">IFERROR(INDEX(_AnzeigeText,MATCH(N15,_FeiertagsDaten,0)),"")</f>
        <v/>
      </c>
      <c r="P15" s="89">
        <f>IF(OR(WEEKDAY(M15,2)=1,DAY(M15)=1),TRUNC((M15-DATE(YEAR(M15+3-MOD(M15-2,7)),1,MOD(M15-2,7)-9))/7),"")</f>
        <v>14</v>
      </c>
      <c r="Q15" s="82">
        <f>Q11+1</f>
        <v>44685</v>
      </c>
      <c r="R15" s="85">
        <f>Q15</f>
        <v>44685</v>
      </c>
      <c r="S15" s="87" t="str">
        <f ca="1">IFERROR(INDEX(_AnzeigeText,MATCH(R15,_FeiertagsDaten,0)),"")</f>
        <v/>
      </c>
      <c r="T15" s="89" t="str">
        <f>IF(OR(WEEKDAY(Q15,2)=1,DAY(Q15)=1),TRUNC((Q15-DATE(YEAR(Q15+3-MOD(Q15-2,7)),1,MOD(Q15-2,7)-9))/7),"")</f>
        <v/>
      </c>
      <c r="U15" s="82">
        <f>U11+1</f>
        <v>44716</v>
      </c>
      <c r="V15" s="85">
        <f>U15</f>
        <v>44716</v>
      </c>
      <c r="W15" s="87" t="str">
        <f ca="1">IFERROR(INDEX(_AnzeigeText,MATCH(V15,_FeiertagsDaten,0)),"")</f>
        <v/>
      </c>
      <c r="X15" s="89" t="str">
        <f>IF(OR(WEEKDAY(U15,2)=1,DAY(U15)=1),TRUNC((U15-DATE(YEAR(U15+3-MOD(U15-2,7)),1,MOD(U15-2,7)-9))/7),"")</f>
        <v/>
      </c>
      <c r="Y15" s="82">
        <f>Y11+1</f>
        <v>44746</v>
      </c>
      <c r="Z15" s="85">
        <f>Y15</f>
        <v>44746</v>
      </c>
      <c r="AA15" s="87" t="str">
        <f ca="1">IFERROR(INDEX(_AnzeigeText,MATCH(Z15,_FeiertagsDaten,0)),"")</f>
        <v/>
      </c>
      <c r="AB15" s="89">
        <f>IF(OR(WEEKDAY(Y15,2)=1,DAY(Y15)=1),TRUNC((Y15-DATE(YEAR(Y15+3-MOD(Y15-2,7)),1,MOD(Y15-2,7)-9))/7),"")</f>
        <v>27</v>
      </c>
      <c r="AC15" s="82">
        <f>AC11+1</f>
        <v>44777</v>
      </c>
      <c r="AD15" s="85">
        <f>AC15</f>
        <v>44777</v>
      </c>
      <c r="AE15" s="87" t="str">
        <f ca="1">IFERROR(INDEX(_AnzeigeText,MATCH(AD15,_FeiertagsDaten,0)),"")</f>
        <v/>
      </c>
      <c r="AF15" s="89" t="str">
        <f>IF(OR(WEEKDAY(AC15,2)=1,DAY(AC15)=1),TRUNC((AC15-DATE(YEAR(AC15+3-MOD(AC15-2,7)),1,MOD(AC15-2,7)-9))/7),"")</f>
        <v/>
      </c>
      <c r="AG15" s="82">
        <f>AG11+1</f>
        <v>44808</v>
      </c>
      <c r="AH15" s="85">
        <f>AG15</f>
        <v>44808</v>
      </c>
      <c r="AI15" s="87" t="str">
        <f ca="1">IFERROR(INDEX(_AnzeigeText,MATCH(AH15,_FeiertagsDaten,0)),"")</f>
        <v/>
      </c>
      <c r="AJ15" s="89" t="str">
        <f>IF(OR(WEEKDAY(AG15,2)=1,DAY(AG15)=1),TRUNC((AG15-DATE(YEAR(AG15+3-MOD(AG15-2,7)),1,MOD(AG15-2,7)-9))/7),"")</f>
        <v/>
      </c>
      <c r="AK15" s="82">
        <f>AK11+1</f>
        <v>44838</v>
      </c>
      <c r="AL15" s="85">
        <f>AK15</f>
        <v>44838</v>
      </c>
      <c r="AM15" s="87" t="str">
        <f ca="1">IFERROR(INDEX(_AnzeigeText,MATCH(AL15,_FeiertagsDaten,0)),"")</f>
        <v/>
      </c>
      <c r="AN15" s="89" t="str">
        <f>IF(OR(WEEKDAY(AK15,2)=1,DAY(AK15)=1),TRUNC((AK15-DATE(YEAR(AK15+3-MOD(AK15-2,7)),1,MOD(AK15-2,7)-9))/7),"")</f>
        <v/>
      </c>
      <c r="AO15" s="82">
        <f>AO11+1</f>
        <v>44869</v>
      </c>
      <c r="AP15" s="85">
        <f>AO15</f>
        <v>44869</v>
      </c>
      <c r="AQ15" s="87" t="str">
        <f ca="1">IFERROR(INDEX(_AnzeigeText,MATCH(AP15,_FeiertagsDaten,0)),"")</f>
        <v/>
      </c>
      <c r="AR15" s="89" t="str">
        <f>IF(OR(WEEKDAY(AO15,2)=1,DAY(AO15)=1),TRUNC((AO15-DATE(YEAR(AO15+3-MOD(AO15-2,7)),1,MOD(AO15-2,7)-9))/7),"")</f>
        <v/>
      </c>
      <c r="AS15" s="82">
        <f>AS11+1</f>
        <v>44899</v>
      </c>
      <c r="AT15" s="85">
        <f>AS15</f>
        <v>44899</v>
      </c>
      <c r="AU15" s="87" t="str">
        <f ca="1">IFERROR(INDEX(_AnzeigeText,MATCH(AT15,_FeiertagsDaten,0)),"")</f>
        <v>2. Advent</v>
      </c>
      <c r="AV15" s="89" t="str">
        <f>IF(OR(WEEKDAY(AS15,2)=1,DAY(AS15)=1),TRUNC((AS15-DATE(YEAR(AS15+3-MOD(AS15-2,7)),1,MOD(AS15-2,7)-9))/7),"")</f>
        <v/>
      </c>
    </row>
    <row r="16" spans="1:59" ht="17.25" customHeight="1" x14ac:dyDescent="0.2">
      <c r="A16" s="83"/>
      <c r="B16" s="86"/>
      <c r="C16" s="88"/>
      <c r="D16" s="90"/>
      <c r="E16" s="83"/>
      <c r="F16" s="86"/>
      <c r="G16" s="88"/>
      <c r="H16" s="90"/>
      <c r="I16" s="83"/>
      <c r="J16" s="86"/>
      <c r="K16" s="88"/>
      <c r="L16" s="90"/>
      <c r="M16" s="83"/>
      <c r="N16" s="86"/>
      <c r="O16" s="88"/>
      <c r="P16" s="90"/>
      <c r="Q16" s="83"/>
      <c r="R16" s="86"/>
      <c r="S16" s="88"/>
      <c r="T16" s="90"/>
      <c r="U16" s="83"/>
      <c r="V16" s="86"/>
      <c r="W16" s="88"/>
      <c r="X16" s="90"/>
      <c r="Y16" s="83"/>
      <c r="Z16" s="86"/>
      <c r="AA16" s="88"/>
      <c r="AB16" s="90"/>
      <c r="AC16" s="83"/>
      <c r="AD16" s="86"/>
      <c r="AE16" s="88"/>
      <c r="AF16" s="90"/>
      <c r="AG16" s="83"/>
      <c r="AH16" s="86"/>
      <c r="AI16" s="88"/>
      <c r="AJ16" s="90"/>
      <c r="AK16" s="83"/>
      <c r="AL16" s="86"/>
      <c r="AM16" s="88"/>
      <c r="AN16" s="90"/>
      <c r="AO16" s="83"/>
      <c r="AP16" s="86"/>
      <c r="AQ16" s="88"/>
      <c r="AR16" s="90"/>
      <c r="AS16" s="83"/>
      <c r="AT16" s="86"/>
      <c r="AU16" s="88"/>
      <c r="AV16" s="90"/>
    </row>
    <row r="17" spans="1:48" ht="17.25" customHeight="1" x14ac:dyDescent="0.2">
      <c r="A17" s="83"/>
      <c r="B17" s="86"/>
      <c r="C17" s="14" t="str">
        <f ca="1">IFERROR(INDEX(_AnzeigeText2,MATCH(B15,_EreignisseDatum,0)),"")</f>
        <v/>
      </c>
      <c r="D17" s="91" t="str">
        <f>IF(A15=_Start_MESZ,"Beginn MESZ",IF(A15=_Ende_MESZ,"Ende MESZ",""))</f>
        <v/>
      </c>
      <c r="E17" s="83"/>
      <c r="F17" s="86"/>
      <c r="G17" s="14" t="str">
        <f ca="1">IFERROR(INDEX(_AnzeigeText2,MATCH(F15,_EreignisseDatum,0)),"")</f>
        <v/>
      </c>
      <c r="H17" s="91" t="str">
        <f>IF(E15=_Start_MESZ,"Beginn MESZ",IF(E15=_Ende_MESZ,"Ende MESZ",""))</f>
        <v/>
      </c>
      <c r="I17" s="83"/>
      <c r="J17" s="86"/>
      <c r="K17" s="14" t="str">
        <f ca="1">IFERROR(INDEX(_AnzeigeText2,MATCH(J15,_EreignisseDatum,0)),"")</f>
        <v/>
      </c>
      <c r="L17" s="91" t="str">
        <f>IF(I15=_Start_MESZ,"Beginn MESZ",IF(I15=_Ende_MESZ,"Ende MESZ",""))</f>
        <v/>
      </c>
      <c r="M17" s="83"/>
      <c r="N17" s="86"/>
      <c r="O17" s="14" t="str">
        <f ca="1">IFERROR(INDEX(_AnzeigeText2,MATCH(N15,_EreignisseDatum,0)),"")</f>
        <v/>
      </c>
      <c r="P17" s="91" t="str">
        <f>IF(M15=_Start_MESZ,"Beginn MESZ",IF(M15=_Ende_MESZ,"Ende MESZ",""))</f>
        <v/>
      </c>
      <c r="Q17" s="83"/>
      <c r="R17" s="86"/>
      <c r="S17" s="14" t="str">
        <f ca="1">IFERROR(INDEX(_AnzeigeText2,MATCH(R15,_EreignisseDatum,0)),"")</f>
        <v/>
      </c>
      <c r="T17" s="91" t="str">
        <f>IF(Q15=_Start_MESZ,"Beginn MESZ",IF(Q15=_Ende_MESZ,"Ende MESZ",""))</f>
        <v/>
      </c>
      <c r="U17" s="83"/>
      <c r="V17" s="86"/>
      <c r="W17" s="14" t="str">
        <f ca="1">IFERROR(INDEX(_AnzeigeText2,MATCH(V15,_EreignisseDatum,0)),"")</f>
        <v/>
      </c>
      <c r="X17" s="91" t="str">
        <f>IF(U15=_Start_MESZ,"Beginn MESZ",IF(U15=_Ende_MESZ,"Ende MESZ",""))</f>
        <v/>
      </c>
      <c r="Y17" s="83"/>
      <c r="Z17" s="86"/>
      <c r="AA17" s="14" t="str">
        <f ca="1">IFERROR(INDEX(_AnzeigeText2,MATCH(Z15,_EreignisseDatum,0)),"")</f>
        <v/>
      </c>
      <c r="AB17" s="91" t="str">
        <f>IF(Y15=_Start_MESZ,"Beginn MESZ",IF(Y15=_Ende_MESZ,"Ende MESZ",""))</f>
        <v/>
      </c>
      <c r="AC17" s="83"/>
      <c r="AD17" s="86"/>
      <c r="AE17" s="14" t="str">
        <f ca="1">IFERROR(INDEX(_AnzeigeText2,MATCH(AD15,_EreignisseDatum,0)),"")</f>
        <v/>
      </c>
      <c r="AF17" s="91" t="str">
        <f>IF(AC15=_Start_MESZ,"Beginn MESZ",IF(AC15=_Ende_MESZ,"Ende MESZ",""))</f>
        <v/>
      </c>
      <c r="AG17" s="83"/>
      <c r="AH17" s="86"/>
      <c r="AI17" s="14" t="str">
        <f ca="1">IFERROR(INDEX(_AnzeigeText2,MATCH(AH15,_EreignisseDatum,0)),"")</f>
        <v/>
      </c>
      <c r="AJ17" s="91" t="str">
        <f>IF(AG15=_Start_MESZ,"Beginn MESZ",IF(AG15=_Ende_MESZ,"Ende MESZ",""))</f>
        <v/>
      </c>
      <c r="AK17" s="83"/>
      <c r="AL17" s="86"/>
      <c r="AM17" s="14" t="str">
        <f ca="1">IFERROR(INDEX(_AnzeigeText2,MATCH(AL15,_EreignisseDatum,0)),"")</f>
        <v/>
      </c>
      <c r="AN17" s="91" t="str">
        <f>IF(AK15=_Start_MESZ,"Beginn MESZ",IF(AK15=_Ende_MESZ,"Ende MESZ",""))</f>
        <v/>
      </c>
      <c r="AO17" s="83"/>
      <c r="AP17" s="86"/>
      <c r="AQ17" s="14" t="str">
        <f ca="1">IFERROR(INDEX(_AnzeigeText2,MATCH(AP15,_EreignisseDatum,0)),"")</f>
        <v/>
      </c>
      <c r="AR17" s="91" t="str">
        <f>IF(AO15=_Start_MESZ,"Beginn MESZ",IF(AO15=_Ende_MESZ,"Ende MESZ",""))</f>
        <v/>
      </c>
      <c r="AS17" s="83"/>
      <c r="AT17" s="86"/>
      <c r="AU17" s="14" t="str">
        <f ca="1">IFERROR(INDEX(_AnzeigeText2,MATCH(AT15,_EreignisseDatum,0)),"")</f>
        <v/>
      </c>
      <c r="AV17" s="91" t="str">
        <f>IF(AS15=_Start_MESZ,"Beginn MESZ",IF(AS15=_Ende_MESZ,"Ende MESZ",""))</f>
        <v/>
      </c>
    </row>
    <row r="18" spans="1:48" ht="17.25" customHeight="1" thickBot="1" x14ac:dyDescent="0.25">
      <c r="A18" s="84"/>
      <c r="B18" s="15">
        <f>B15-_fstDay+1</f>
        <v>4</v>
      </c>
      <c r="C18" s="16" t="str">
        <f ca="1">IFERROR(IF(ISNA(INDEX(_AnzeigeText2,MATCH(B15,_EreignisseDatum,0))),"",IF(INDEX(_EreignisseHaeufigkeit,MATCH(B15,_EreignisseDatum,0))=1,"",INDEX(_AnzeigeText2,MATCH(B15,_EreignisseDatum,0)+1))),"")</f>
        <v/>
      </c>
      <c r="D18" s="92"/>
      <c r="E18" s="84"/>
      <c r="F18" s="15">
        <f>F15-_fstDay+1</f>
        <v>35</v>
      </c>
      <c r="G18" s="16" t="str">
        <f ca="1">IFERROR(IF(ISNA(INDEX(_AnzeigeText2,MATCH(F15,_EreignisseDatum,0))),"",IF(INDEX(_EreignisseHaeufigkeit,MATCH(F15,_EreignisseDatum,0))=1,"",INDEX(_AnzeigeText2,MATCH(F15,_EreignisseDatum,0)+1))),"")</f>
        <v/>
      </c>
      <c r="H18" s="92"/>
      <c r="I18" s="84"/>
      <c r="J18" s="15">
        <f>J15-_fstDay+1</f>
        <v>63</v>
      </c>
      <c r="K18" s="16" t="str">
        <f ca="1">IFERROR(IF(ISNA(INDEX(_AnzeigeText2,MATCH(J15,_EreignisseDatum,0))),"",IF(INDEX(_EreignisseHaeufigkeit,MATCH(J15,_EreignisseDatum,0))=1,"",INDEX(_AnzeigeText2,MATCH(J15,_EreignisseDatum,0)+1))),"")</f>
        <v/>
      </c>
      <c r="L18" s="92"/>
      <c r="M18" s="84"/>
      <c r="N18" s="15">
        <f>N15-_fstDay+1</f>
        <v>94</v>
      </c>
      <c r="O18" s="16" t="str">
        <f ca="1">IFERROR(IF(ISNA(INDEX(_AnzeigeText2,MATCH(N15,_EreignisseDatum,0))),"",IF(INDEX(_EreignisseHaeufigkeit,MATCH(N15,_EreignisseDatum,0))=1,"",INDEX(_AnzeigeText2,MATCH(N15,_EreignisseDatum,0)+1))),"")</f>
        <v/>
      </c>
      <c r="P18" s="92"/>
      <c r="Q18" s="84"/>
      <c r="R18" s="15">
        <f>R15-_fstDay+1</f>
        <v>124</v>
      </c>
      <c r="S18" s="16" t="str">
        <f ca="1">IFERROR(IF(ISNA(INDEX(_AnzeigeText2,MATCH(R15,_EreignisseDatum,0))),"",IF(INDEX(_EreignisseHaeufigkeit,MATCH(R15,_EreignisseDatum,0))=1,"",INDEX(_AnzeigeText2,MATCH(R15,_EreignisseDatum,0)+1))),"")</f>
        <v/>
      </c>
      <c r="T18" s="92"/>
      <c r="U18" s="84"/>
      <c r="V18" s="15">
        <f>V15-_fstDay+1</f>
        <v>155</v>
      </c>
      <c r="W18" s="16" t="str">
        <f ca="1">IFERROR(IF(ISNA(INDEX(_AnzeigeText2,MATCH(V15,_EreignisseDatum,0))),"",IF(INDEX(_EreignisseHaeufigkeit,MATCH(V15,_EreignisseDatum,0))=1,"",INDEX(_AnzeigeText2,MATCH(V15,_EreignisseDatum,0)+1))),"")</f>
        <v/>
      </c>
      <c r="X18" s="92"/>
      <c r="Y18" s="84"/>
      <c r="Z18" s="15">
        <f>Z15-_fstDay+1</f>
        <v>185</v>
      </c>
      <c r="AA18" s="16" t="str">
        <f ca="1">IFERROR(IF(ISNA(INDEX(_AnzeigeText2,MATCH(Z15,_EreignisseDatum,0))),"",IF(INDEX(_EreignisseHaeufigkeit,MATCH(Z15,_EreignisseDatum,0))=1,"",INDEX(_AnzeigeText2,MATCH(Z15,_EreignisseDatum,0)+1))),"")</f>
        <v/>
      </c>
      <c r="AB18" s="92"/>
      <c r="AC18" s="84"/>
      <c r="AD18" s="15">
        <f>AD15-_fstDay+1</f>
        <v>216</v>
      </c>
      <c r="AE18" s="16" t="str">
        <f ca="1">IFERROR(IF(ISNA(INDEX(_AnzeigeText2,MATCH(AD15,_EreignisseDatum,0))),"",IF(INDEX(_EreignisseHaeufigkeit,MATCH(AD15,_EreignisseDatum,0))=1,"",INDEX(_AnzeigeText2,MATCH(AD15,_EreignisseDatum,0)+1))),"")</f>
        <v/>
      </c>
      <c r="AF18" s="92"/>
      <c r="AG18" s="84"/>
      <c r="AH18" s="15">
        <f>AH15-_fstDay+1</f>
        <v>247</v>
      </c>
      <c r="AI18" s="16" t="str">
        <f ca="1">IFERROR(IF(ISNA(INDEX(_AnzeigeText2,MATCH(AH15,_EreignisseDatum,0))),"",IF(INDEX(_EreignisseHaeufigkeit,MATCH(AH15,_EreignisseDatum,0))=1,"",INDEX(_AnzeigeText2,MATCH(AH15,_EreignisseDatum,0)+1))),"")</f>
        <v/>
      </c>
      <c r="AJ18" s="92"/>
      <c r="AK18" s="84"/>
      <c r="AL18" s="15">
        <f>AL15-_fstDay+1</f>
        <v>277</v>
      </c>
      <c r="AM18" s="16" t="str">
        <f ca="1">IFERROR(IF(ISNA(INDEX(_AnzeigeText2,MATCH(AL15,_EreignisseDatum,0))),"",IF(INDEX(_EreignisseHaeufigkeit,MATCH(AL15,_EreignisseDatum,0))=1,"",INDEX(_AnzeigeText2,MATCH(AL15,_EreignisseDatum,0)+1))),"")</f>
        <v/>
      </c>
      <c r="AN18" s="92"/>
      <c r="AO18" s="84"/>
      <c r="AP18" s="15">
        <f>AP15-_fstDay+1</f>
        <v>308</v>
      </c>
      <c r="AQ18" s="16" t="str">
        <f ca="1">IFERROR(IF(ISNA(INDEX(_AnzeigeText2,MATCH(AP15,_EreignisseDatum,0))),"",IF(INDEX(_EreignisseHaeufigkeit,MATCH(AP15,_EreignisseDatum,0))=1,"",INDEX(_AnzeigeText2,MATCH(AP15,_EreignisseDatum,0)+1))),"")</f>
        <v/>
      </c>
      <c r="AR18" s="92"/>
      <c r="AS18" s="84"/>
      <c r="AT18" s="15">
        <f>AT15-_fstDay+1</f>
        <v>338</v>
      </c>
      <c r="AU18" s="16" t="str">
        <f ca="1">IFERROR(IF(ISNA(INDEX(_AnzeigeText2,MATCH(AT15,_EreignisseDatum,0))),"",IF(INDEX(_EreignisseHaeufigkeit,MATCH(AT15,_EreignisseDatum,0))=1,"",INDEX(_AnzeigeText2,MATCH(AT15,_EreignisseDatum,0)+1))),"")</f>
        <v/>
      </c>
      <c r="AV18" s="92"/>
    </row>
    <row r="19" spans="1:48" ht="17.25" customHeight="1" x14ac:dyDescent="0.2">
      <c r="A19" s="82">
        <f>A15+1</f>
        <v>44566</v>
      </c>
      <c r="B19" s="85">
        <f>A19</f>
        <v>44566</v>
      </c>
      <c r="C19" s="87" t="str">
        <f ca="1">IFERROR(INDEX(_AnzeigeText,MATCH(B19,_FeiertagsDaten,0)),"")</f>
        <v/>
      </c>
      <c r="D19" s="89" t="str">
        <f>IF(OR(WEEKDAY(A19,2)=1,DAY(A19)=1),TRUNC((A19-DATE(YEAR(A19+3-MOD(A19-2,7)),1,MOD(A19-2,7)-9))/7),"")</f>
        <v/>
      </c>
      <c r="E19" s="82">
        <f>E15+1</f>
        <v>44597</v>
      </c>
      <c r="F19" s="85">
        <f>E19</f>
        <v>44597</v>
      </c>
      <c r="G19" s="87" t="str">
        <f ca="1">IFERROR(INDEX(_AnzeigeText,MATCH(F19,_FeiertagsDaten,0)),"")</f>
        <v/>
      </c>
      <c r="H19" s="89" t="str">
        <f>IF(OR(WEEKDAY(E19,2)=1,DAY(E19)=1),TRUNC((E19-DATE(YEAR(E19+3-MOD(E19-2,7)),1,MOD(E19-2,7)-9))/7),"")</f>
        <v/>
      </c>
      <c r="I19" s="82">
        <f>I15+1</f>
        <v>44625</v>
      </c>
      <c r="J19" s="85">
        <f>I19</f>
        <v>44625</v>
      </c>
      <c r="K19" s="87" t="str">
        <f ca="1">IFERROR(INDEX(_AnzeigeText,MATCH(J19,_FeiertagsDaten,0)),"")</f>
        <v/>
      </c>
      <c r="L19" s="89" t="str">
        <f>IF(OR(WEEKDAY(I19,2)=1,DAY(I19)=1),TRUNC((I19-DATE(YEAR(I19+3-MOD(I19-2,7)),1,MOD(I19-2,7)-9))/7),"")</f>
        <v/>
      </c>
      <c r="M19" s="82">
        <f>M15+1</f>
        <v>44656</v>
      </c>
      <c r="N19" s="85">
        <f>M19</f>
        <v>44656</v>
      </c>
      <c r="O19" s="87" t="str">
        <f ca="1">IFERROR(INDEX(_AnzeigeText,MATCH(N19,_FeiertagsDaten,0)),"")</f>
        <v/>
      </c>
      <c r="P19" s="89" t="str">
        <f>IF(OR(WEEKDAY(M19,2)=1,DAY(M19)=1),TRUNC((M19-DATE(YEAR(M19+3-MOD(M19-2,7)),1,MOD(M19-2,7)-9))/7),"")</f>
        <v/>
      </c>
      <c r="Q19" s="82">
        <f>Q15+1</f>
        <v>44686</v>
      </c>
      <c r="R19" s="85">
        <f>Q19</f>
        <v>44686</v>
      </c>
      <c r="S19" s="87" t="str">
        <f ca="1">IFERROR(INDEX(_AnzeigeText,MATCH(R19,_FeiertagsDaten,0)),"")</f>
        <v/>
      </c>
      <c r="T19" s="89" t="str">
        <f>IF(OR(WEEKDAY(Q19,2)=1,DAY(Q19)=1),TRUNC((Q19-DATE(YEAR(Q19+3-MOD(Q19-2,7)),1,MOD(Q19-2,7)-9))/7),"")</f>
        <v/>
      </c>
      <c r="U19" s="82">
        <f>U15+1</f>
        <v>44717</v>
      </c>
      <c r="V19" s="85">
        <f>U19</f>
        <v>44717</v>
      </c>
      <c r="W19" s="87" t="str">
        <f ca="1">IFERROR(INDEX(_AnzeigeText,MATCH(V19,_FeiertagsDaten,0)),"")</f>
        <v>Pfingstsonntag</v>
      </c>
      <c r="X19" s="89" t="str">
        <f>IF(OR(WEEKDAY(U19,2)=1,DAY(U19)=1),TRUNC((U19-DATE(YEAR(U19+3-MOD(U19-2,7)),1,MOD(U19-2,7)-9))/7),"")</f>
        <v/>
      </c>
      <c r="Y19" s="82">
        <f>Y15+1</f>
        <v>44747</v>
      </c>
      <c r="Z19" s="85">
        <f>Y19</f>
        <v>44747</v>
      </c>
      <c r="AA19" s="87" t="str">
        <f ca="1">IFERROR(INDEX(_AnzeigeText,MATCH(Z19,_FeiertagsDaten,0)),"")</f>
        <v/>
      </c>
      <c r="AB19" s="89" t="str">
        <f>IF(OR(WEEKDAY(Y19,2)=1,DAY(Y19)=1),TRUNC((Y19-DATE(YEAR(Y19+3-MOD(Y19-2,7)),1,MOD(Y19-2,7)-9))/7),"")</f>
        <v/>
      </c>
      <c r="AC19" s="82">
        <f>AC15+1</f>
        <v>44778</v>
      </c>
      <c r="AD19" s="85">
        <f>AC19</f>
        <v>44778</v>
      </c>
      <c r="AE19" s="87" t="str">
        <f ca="1">IFERROR(INDEX(_AnzeigeText,MATCH(AD19,_FeiertagsDaten,0)),"")</f>
        <v/>
      </c>
      <c r="AF19" s="89" t="str">
        <f>IF(OR(WEEKDAY(AC19,2)=1,DAY(AC19)=1),TRUNC((AC19-DATE(YEAR(AC19+3-MOD(AC19-2,7)),1,MOD(AC19-2,7)-9))/7),"")</f>
        <v/>
      </c>
      <c r="AG19" s="82">
        <f>AG15+1</f>
        <v>44809</v>
      </c>
      <c r="AH19" s="85">
        <f>AG19</f>
        <v>44809</v>
      </c>
      <c r="AI19" s="87" t="str">
        <f ca="1">IFERROR(INDEX(_AnzeigeText,MATCH(AH19,_FeiertagsDaten,0)),"")</f>
        <v/>
      </c>
      <c r="AJ19" s="89">
        <f>IF(OR(WEEKDAY(AG19,2)=1,DAY(AG19)=1),TRUNC((AG19-DATE(YEAR(AG19+3-MOD(AG19-2,7)),1,MOD(AG19-2,7)-9))/7),"")</f>
        <v>36</v>
      </c>
      <c r="AK19" s="82">
        <f>AK15+1</f>
        <v>44839</v>
      </c>
      <c r="AL19" s="85">
        <f>AK19</f>
        <v>44839</v>
      </c>
      <c r="AM19" s="87" t="str">
        <f ca="1">IFERROR(INDEX(_AnzeigeText,MATCH(AL19,_FeiertagsDaten,0)),"")</f>
        <v/>
      </c>
      <c r="AN19" s="89" t="str">
        <f>IF(OR(WEEKDAY(AK19,2)=1,DAY(AK19)=1),TRUNC((AK19-DATE(YEAR(AK19+3-MOD(AK19-2,7)),1,MOD(AK19-2,7)-9))/7),"")</f>
        <v/>
      </c>
      <c r="AO19" s="82">
        <f>AO15+1</f>
        <v>44870</v>
      </c>
      <c r="AP19" s="85">
        <f>AO19</f>
        <v>44870</v>
      </c>
      <c r="AQ19" s="87" t="str">
        <f ca="1">IFERROR(INDEX(_AnzeigeText,MATCH(AP19,_FeiertagsDaten,0)),"")</f>
        <v/>
      </c>
      <c r="AR19" s="89" t="str">
        <f>IF(OR(WEEKDAY(AO19,2)=1,DAY(AO19)=1),TRUNC((AO19-DATE(YEAR(AO19+3-MOD(AO19-2,7)),1,MOD(AO19-2,7)-9))/7),"")</f>
        <v/>
      </c>
      <c r="AS19" s="82">
        <f>AS15+1</f>
        <v>44900</v>
      </c>
      <c r="AT19" s="85">
        <f>AS19</f>
        <v>44900</v>
      </c>
      <c r="AU19" s="87" t="str">
        <f ca="1">IFERROR(INDEX(_AnzeigeText,MATCH(AT19,_FeiertagsDaten,0)),"")</f>
        <v/>
      </c>
      <c r="AV19" s="89">
        <f>IF(OR(WEEKDAY(AS19,2)=1,DAY(AS19)=1),TRUNC((AS19-DATE(YEAR(AS19+3-MOD(AS19-2,7)),1,MOD(AS19-2,7)-9))/7),"")</f>
        <v>49</v>
      </c>
    </row>
    <row r="20" spans="1:48" ht="17.25" customHeight="1" x14ac:dyDescent="0.2">
      <c r="A20" s="83"/>
      <c r="B20" s="86"/>
      <c r="C20" s="88"/>
      <c r="D20" s="90"/>
      <c r="E20" s="83"/>
      <c r="F20" s="86"/>
      <c r="G20" s="88"/>
      <c r="H20" s="90"/>
      <c r="I20" s="83"/>
      <c r="J20" s="86"/>
      <c r="K20" s="88"/>
      <c r="L20" s="90"/>
      <c r="M20" s="83"/>
      <c r="N20" s="86"/>
      <c r="O20" s="88"/>
      <c r="P20" s="90"/>
      <c r="Q20" s="83"/>
      <c r="R20" s="86"/>
      <c r="S20" s="88"/>
      <c r="T20" s="90"/>
      <c r="U20" s="83"/>
      <c r="V20" s="86"/>
      <c r="W20" s="88"/>
      <c r="X20" s="90"/>
      <c r="Y20" s="83"/>
      <c r="Z20" s="86"/>
      <c r="AA20" s="88"/>
      <c r="AB20" s="90"/>
      <c r="AC20" s="83"/>
      <c r="AD20" s="86"/>
      <c r="AE20" s="88"/>
      <c r="AF20" s="90"/>
      <c r="AG20" s="83"/>
      <c r="AH20" s="86"/>
      <c r="AI20" s="88"/>
      <c r="AJ20" s="90"/>
      <c r="AK20" s="83"/>
      <c r="AL20" s="86"/>
      <c r="AM20" s="88"/>
      <c r="AN20" s="90"/>
      <c r="AO20" s="83"/>
      <c r="AP20" s="86"/>
      <c r="AQ20" s="88"/>
      <c r="AR20" s="90"/>
      <c r="AS20" s="83"/>
      <c r="AT20" s="86"/>
      <c r="AU20" s="88"/>
      <c r="AV20" s="90"/>
    </row>
    <row r="21" spans="1:48" ht="17.25" customHeight="1" x14ac:dyDescent="0.2">
      <c r="A21" s="83"/>
      <c r="B21" s="86"/>
      <c r="C21" s="14" t="str">
        <f ca="1">IFERROR(INDEX(_AnzeigeText2,MATCH(B19,_EreignisseDatum,0)),"")</f>
        <v/>
      </c>
      <c r="D21" s="91" t="str">
        <f>IF(A19=_Start_MESZ,"Beginn MESZ",IF(A19=_Ende_MESZ,"Ende MESZ",""))</f>
        <v/>
      </c>
      <c r="E21" s="83"/>
      <c r="F21" s="86"/>
      <c r="G21" s="14" t="str">
        <f ca="1">IFERROR(INDEX(_AnzeigeText2,MATCH(F19,_EreignisseDatum,0)),"")</f>
        <v/>
      </c>
      <c r="H21" s="91" t="str">
        <f>IF(E19=_Start_MESZ,"Beginn MESZ",IF(E19=_Ende_MESZ,"Ende MESZ",""))</f>
        <v/>
      </c>
      <c r="I21" s="83"/>
      <c r="J21" s="86"/>
      <c r="K21" s="14" t="str">
        <f ca="1">IFERROR(INDEX(_AnzeigeText2,MATCH(J19,_EreignisseDatum,0)),"")</f>
        <v/>
      </c>
      <c r="L21" s="91" t="str">
        <f>IF(I19=_Start_MESZ,"Beginn MESZ",IF(I19=_Ende_MESZ,"Ende MESZ",""))</f>
        <v/>
      </c>
      <c r="M21" s="83"/>
      <c r="N21" s="86"/>
      <c r="O21" s="14" t="str">
        <f ca="1">IFERROR(INDEX(_AnzeigeText2,MATCH(N19,_EreignisseDatum,0)),"")</f>
        <v/>
      </c>
      <c r="P21" s="91" t="str">
        <f>IF(M19=_Start_MESZ,"Beginn MESZ",IF(M19=_Ende_MESZ,"Ende MESZ",""))</f>
        <v/>
      </c>
      <c r="Q21" s="83"/>
      <c r="R21" s="86"/>
      <c r="S21" s="14" t="str">
        <f ca="1">IFERROR(INDEX(_AnzeigeText2,MATCH(R19,_EreignisseDatum,0)),"")</f>
        <v/>
      </c>
      <c r="T21" s="91" t="str">
        <f>IF(Q19=_Start_MESZ,"Beginn MESZ",IF(Q19=_Ende_MESZ,"Ende MESZ",""))</f>
        <v/>
      </c>
      <c r="U21" s="83"/>
      <c r="V21" s="86"/>
      <c r="W21" s="14" t="str">
        <f ca="1">IFERROR(INDEX(_AnzeigeText2,MATCH(V19,_EreignisseDatum,0)),"")</f>
        <v/>
      </c>
      <c r="X21" s="91" t="str">
        <f>IF(U19=_Start_MESZ,"Beginn MESZ",IF(U19=_Ende_MESZ,"Ende MESZ",""))</f>
        <v/>
      </c>
      <c r="Y21" s="83"/>
      <c r="Z21" s="86"/>
      <c r="AA21" s="14" t="str">
        <f ca="1">IFERROR(INDEX(_AnzeigeText2,MATCH(Z19,_EreignisseDatum,0)),"")</f>
        <v/>
      </c>
      <c r="AB21" s="91" t="str">
        <f>IF(Y19=_Start_MESZ,"Beginn MESZ",IF(Y19=_Ende_MESZ,"Ende MESZ",""))</f>
        <v/>
      </c>
      <c r="AC21" s="83"/>
      <c r="AD21" s="86"/>
      <c r="AE21" s="14" t="str">
        <f ca="1">IFERROR(INDEX(_AnzeigeText2,MATCH(AD19,_EreignisseDatum,0)),"")</f>
        <v/>
      </c>
      <c r="AF21" s="91" t="str">
        <f>IF(AC19=_Start_MESZ,"Beginn MESZ",IF(AC19=_Ende_MESZ,"Ende MESZ",""))</f>
        <v/>
      </c>
      <c r="AG21" s="83"/>
      <c r="AH21" s="86"/>
      <c r="AI21" s="14" t="str">
        <f ca="1">IFERROR(INDEX(_AnzeigeText2,MATCH(AH19,_EreignisseDatum,0)),"")</f>
        <v>Urlaub</v>
      </c>
      <c r="AJ21" s="91" t="str">
        <f>IF(AG19=_Start_MESZ,"Beginn MESZ",IF(AG19=_Ende_MESZ,"Ende MESZ",""))</f>
        <v/>
      </c>
      <c r="AK21" s="83"/>
      <c r="AL21" s="86"/>
      <c r="AM21" s="14" t="str">
        <f ca="1">IFERROR(INDEX(_AnzeigeText2,MATCH(AL19,_EreignisseDatum,0)),"")</f>
        <v/>
      </c>
      <c r="AN21" s="91" t="str">
        <f>IF(AK19=_Start_MESZ,"Beginn MESZ",IF(AK19=_Ende_MESZ,"Ende MESZ",""))</f>
        <v/>
      </c>
      <c r="AO21" s="83"/>
      <c r="AP21" s="86"/>
      <c r="AQ21" s="14" t="str">
        <f ca="1">IFERROR(INDEX(_AnzeigeText2,MATCH(AP19,_EreignisseDatum,0)),"")</f>
        <v/>
      </c>
      <c r="AR21" s="91" t="str">
        <f>IF(AO19=_Start_MESZ,"Beginn MESZ",IF(AO19=_Ende_MESZ,"Ende MESZ",""))</f>
        <v/>
      </c>
      <c r="AS21" s="83"/>
      <c r="AT21" s="86"/>
      <c r="AU21" s="14" t="str">
        <f ca="1">IFERROR(INDEX(_AnzeigeText2,MATCH(AT19,_EreignisseDatum,0)),"")</f>
        <v/>
      </c>
      <c r="AV21" s="91" t="str">
        <f>IF(AS19=_Start_MESZ,"Beginn MESZ",IF(AS19=_Ende_MESZ,"Ende MESZ",""))</f>
        <v/>
      </c>
    </row>
    <row r="22" spans="1:48" ht="17.25" customHeight="1" thickBot="1" x14ac:dyDescent="0.25">
      <c r="A22" s="84"/>
      <c r="B22" s="15">
        <f>B19-_fstDay+1</f>
        <v>5</v>
      </c>
      <c r="C22" s="16" t="str">
        <f ca="1">IFERROR(IF(ISNA(INDEX(_AnzeigeText2,MATCH(B19,_EreignisseDatum,0))),"",IF(INDEX(_EreignisseHaeufigkeit,MATCH(B19,_EreignisseDatum,0))=1,"",INDEX(_AnzeigeText2,MATCH(B19,_EreignisseDatum,0)+1))),"")</f>
        <v/>
      </c>
      <c r="D22" s="92"/>
      <c r="E22" s="84"/>
      <c r="F22" s="15">
        <f>F19-_fstDay+1</f>
        <v>36</v>
      </c>
      <c r="G22" s="16" t="str">
        <f ca="1">IFERROR(IF(ISNA(INDEX(_AnzeigeText2,MATCH(F19,_EreignisseDatum,0))),"",IF(INDEX(_EreignisseHaeufigkeit,MATCH(F19,_EreignisseDatum,0))=1,"",INDEX(_AnzeigeText2,MATCH(F19,_EreignisseDatum,0)+1))),"")</f>
        <v/>
      </c>
      <c r="H22" s="92"/>
      <c r="I22" s="84"/>
      <c r="J22" s="15">
        <f>J19-_fstDay+1</f>
        <v>64</v>
      </c>
      <c r="K22" s="16" t="str">
        <f ca="1">IFERROR(IF(ISNA(INDEX(_AnzeigeText2,MATCH(J19,_EreignisseDatum,0))),"",IF(INDEX(_EreignisseHaeufigkeit,MATCH(J19,_EreignisseDatum,0))=1,"",INDEX(_AnzeigeText2,MATCH(J19,_EreignisseDatum,0)+1))),"")</f>
        <v/>
      </c>
      <c r="L22" s="92"/>
      <c r="M22" s="84"/>
      <c r="N22" s="15">
        <f>N19-_fstDay+1</f>
        <v>95</v>
      </c>
      <c r="O22" s="16" t="str">
        <f ca="1">IFERROR(IF(ISNA(INDEX(_AnzeigeText2,MATCH(N19,_EreignisseDatum,0))),"",IF(INDEX(_EreignisseHaeufigkeit,MATCH(N19,_EreignisseDatum,0))=1,"",INDEX(_AnzeigeText2,MATCH(N19,_EreignisseDatum,0)+1))),"")</f>
        <v/>
      </c>
      <c r="P22" s="92"/>
      <c r="Q22" s="84"/>
      <c r="R22" s="15">
        <f>R19-_fstDay+1</f>
        <v>125</v>
      </c>
      <c r="S22" s="16" t="str">
        <f ca="1">IFERROR(IF(ISNA(INDEX(_AnzeigeText2,MATCH(R19,_EreignisseDatum,0))),"",IF(INDEX(_EreignisseHaeufigkeit,MATCH(R19,_EreignisseDatum,0))=1,"",INDEX(_AnzeigeText2,MATCH(R19,_EreignisseDatum,0)+1))),"")</f>
        <v/>
      </c>
      <c r="T22" s="92"/>
      <c r="U22" s="84"/>
      <c r="V22" s="15">
        <f>V19-_fstDay+1</f>
        <v>156</v>
      </c>
      <c r="W22" s="16" t="str">
        <f ca="1">IFERROR(IF(ISNA(INDEX(_AnzeigeText2,MATCH(V19,_EreignisseDatum,0))),"",IF(INDEX(_EreignisseHaeufigkeit,MATCH(V19,_EreignisseDatum,0))=1,"",INDEX(_AnzeigeText2,MATCH(V19,_EreignisseDatum,0)+1))),"")</f>
        <v/>
      </c>
      <c r="X22" s="92"/>
      <c r="Y22" s="84"/>
      <c r="Z22" s="15">
        <f>Z19-_fstDay+1</f>
        <v>186</v>
      </c>
      <c r="AA22" s="16" t="str">
        <f ca="1">IFERROR(IF(ISNA(INDEX(_AnzeigeText2,MATCH(Z19,_EreignisseDatum,0))),"",IF(INDEX(_EreignisseHaeufigkeit,MATCH(Z19,_EreignisseDatum,0))=1,"",INDEX(_AnzeigeText2,MATCH(Z19,_EreignisseDatum,0)+1))),"")</f>
        <v/>
      </c>
      <c r="AB22" s="92"/>
      <c r="AC22" s="84"/>
      <c r="AD22" s="15">
        <f>AD19-_fstDay+1</f>
        <v>217</v>
      </c>
      <c r="AE22" s="16" t="str">
        <f ca="1">IFERROR(IF(ISNA(INDEX(_AnzeigeText2,MATCH(AD19,_EreignisseDatum,0))),"",IF(INDEX(_EreignisseHaeufigkeit,MATCH(AD19,_EreignisseDatum,0))=1,"",INDEX(_AnzeigeText2,MATCH(AD19,_EreignisseDatum,0)+1))),"")</f>
        <v/>
      </c>
      <c r="AF22" s="92"/>
      <c r="AG22" s="84"/>
      <c r="AH22" s="15">
        <f>AH19-_fstDay+1</f>
        <v>248</v>
      </c>
      <c r="AI22" s="16" t="str">
        <f ca="1">IFERROR(IF(ISNA(INDEX(_AnzeigeText2,MATCH(AH19,_EreignisseDatum,0))),"",IF(INDEX(_EreignisseHaeufigkeit,MATCH(AH19,_EreignisseDatum,0))=1,"",INDEX(_AnzeigeText2,MATCH(AH19,_EreignisseDatum,0)+1))),"")</f>
        <v/>
      </c>
      <c r="AJ22" s="92"/>
      <c r="AK22" s="84"/>
      <c r="AL22" s="15">
        <f>AL19-_fstDay+1</f>
        <v>278</v>
      </c>
      <c r="AM22" s="16" t="str">
        <f ca="1">IFERROR(IF(ISNA(INDEX(_AnzeigeText2,MATCH(AL19,_EreignisseDatum,0))),"",IF(INDEX(_EreignisseHaeufigkeit,MATCH(AL19,_EreignisseDatum,0))=1,"",INDEX(_AnzeigeText2,MATCH(AL19,_EreignisseDatum,0)+1))),"")</f>
        <v/>
      </c>
      <c r="AN22" s="92"/>
      <c r="AO22" s="84"/>
      <c r="AP22" s="15">
        <f>AP19-_fstDay+1</f>
        <v>309</v>
      </c>
      <c r="AQ22" s="16" t="str">
        <f ca="1">IFERROR(IF(ISNA(INDEX(_AnzeigeText2,MATCH(AP19,_EreignisseDatum,0))),"",IF(INDEX(_EreignisseHaeufigkeit,MATCH(AP19,_EreignisseDatum,0))=1,"",INDEX(_AnzeigeText2,MATCH(AP19,_EreignisseDatum,0)+1))),"")</f>
        <v/>
      </c>
      <c r="AR22" s="92"/>
      <c r="AS22" s="84"/>
      <c r="AT22" s="15">
        <f>AT19-_fstDay+1</f>
        <v>339</v>
      </c>
      <c r="AU22" s="16" t="str">
        <f ca="1">IFERROR(IF(ISNA(INDEX(_AnzeigeText2,MATCH(AT19,_EreignisseDatum,0))),"",IF(INDEX(_EreignisseHaeufigkeit,MATCH(AT19,_EreignisseDatum,0))=1,"",INDEX(_AnzeigeText2,MATCH(AT19,_EreignisseDatum,0)+1))),"")</f>
        <v/>
      </c>
      <c r="AV22" s="92"/>
    </row>
    <row r="23" spans="1:48" ht="17.25" customHeight="1" x14ac:dyDescent="0.2">
      <c r="A23" s="82">
        <f>A19+1</f>
        <v>44567</v>
      </c>
      <c r="B23" s="85">
        <f>A23</f>
        <v>44567</v>
      </c>
      <c r="C23" s="87" t="str">
        <f ca="1">IFERROR(INDEX(_AnzeigeText,MATCH(B23,_FeiertagsDaten,0)),"")</f>
        <v>Heilige Drei Könige</v>
      </c>
      <c r="D23" s="89" t="str">
        <f>IF(OR(WEEKDAY(A23,2)=1,DAY(A23)=1),TRUNC((A23-DATE(YEAR(A23+3-MOD(A23-2,7)),1,MOD(A23-2,7)-9))/7),"")</f>
        <v/>
      </c>
      <c r="E23" s="82">
        <f>E19+1</f>
        <v>44598</v>
      </c>
      <c r="F23" s="85">
        <f>E23</f>
        <v>44598</v>
      </c>
      <c r="G23" s="87" t="str">
        <f ca="1">IFERROR(INDEX(_AnzeigeText,MATCH(F23,_FeiertagsDaten,0)),"")</f>
        <v/>
      </c>
      <c r="H23" s="89" t="str">
        <f>IF(OR(WEEKDAY(E23,2)=1,DAY(E23)=1),TRUNC((E23-DATE(YEAR(E23+3-MOD(E23-2,7)),1,MOD(E23-2,7)-9))/7),"")</f>
        <v/>
      </c>
      <c r="I23" s="82">
        <f>I19+1</f>
        <v>44626</v>
      </c>
      <c r="J23" s="85">
        <f>I23</f>
        <v>44626</v>
      </c>
      <c r="K23" s="87" t="str">
        <f ca="1">IFERROR(INDEX(_AnzeigeText,MATCH(J23,_FeiertagsDaten,0)),"")</f>
        <v/>
      </c>
      <c r="L23" s="89" t="str">
        <f>IF(OR(WEEKDAY(I23,2)=1,DAY(I23)=1),TRUNC((I23-DATE(YEAR(I23+3-MOD(I23-2,7)),1,MOD(I23-2,7)-9))/7),"")</f>
        <v/>
      </c>
      <c r="M23" s="82">
        <f>M19+1</f>
        <v>44657</v>
      </c>
      <c r="N23" s="85">
        <f>M23</f>
        <v>44657</v>
      </c>
      <c r="O23" s="87" t="str">
        <f ca="1">IFERROR(INDEX(_AnzeigeText,MATCH(N23,_FeiertagsDaten,0)),"")</f>
        <v/>
      </c>
      <c r="P23" s="89" t="str">
        <f>IF(OR(WEEKDAY(M23,2)=1,DAY(M23)=1),TRUNC((M23-DATE(YEAR(M23+3-MOD(M23-2,7)),1,MOD(M23-2,7)-9))/7),"")</f>
        <v/>
      </c>
      <c r="Q23" s="82">
        <f>Q19+1</f>
        <v>44687</v>
      </c>
      <c r="R23" s="85">
        <f>Q23</f>
        <v>44687</v>
      </c>
      <c r="S23" s="87" t="str">
        <f ca="1">IFERROR(INDEX(_AnzeigeText,MATCH(R23,_FeiertagsDaten,0)),"")</f>
        <v/>
      </c>
      <c r="T23" s="89" t="str">
        <f>IF(OR(WEEKDAY(Q23,2)=1,DAY(Q23)=1),TRUNC((Q23-DATE(YEAR(Q23+3-MOD(Q23-2,7)),1,MOD(Q23-2,7)-9))/7),"")</f>
        <v/>
      </c>
      <c r="U23" s="82">
        <f>U19+1</f>
        <v>44718</v>
      </c>
      <c r="V23" s="85">
        <f>U23</f>
        <v>44718</v>
      </c>
      <c r="W23" s="87" t="str">
        <f ca="1">IFERROR(INDEX(_AnzeigeText,MATCH(V23,_FeiertagsDaten,0)),"")</f>
        <v>Pfingstmontag</v>
      </c>
      <c r="X23" s="89">
        <f>IF(OR(WEEKDAY(U23,2)=1,DAY(U23)=1),TRUNC((U23-DATE(YEAR(U23+3-MOD(U23-2,7)),1,MOD(U23-2,7)-9))/7),"")</f>
        <v>23</v>
      </c>
      <c r="Y23" s="82">
        <f>Y19+1</f>
        <v>44748</v>
      </c>
      <c r="Z23" s="85">
        <f>Y23</f>
        <v>44748</v>
      </c>
      <c r="AA23" s="87" t="str">
        <f ca="1">IFERROR(INDEX(_AnzeigeText,MATCH(Z23,_FeiertagsDaten,0)),"")</f>
        <v/>
      </c>
      <c r="AB23" s="89" t="str">
        <f>IF(OR(WEEKDAY(Y23,2)=1,DAY(Y23)=1),TRUNC((Y23-DATE(YEAR(Y23+3-MOD(Y23-2,7)),1,MOD(Y23-2,7)-9))/7),"")</f>
        <v/>
      </c>
      <c r="AC23" s="82">
        <f>AC19+1</f>
        <v>44779</v>
      </c>
      <c r="AD23" s="85">
        <f>AC23</f>
        <v>44779</v>
      </c>
      <c r="AE23" s="87" t="str">
        <f ca="1">IFERROR(INDEX(_AnzeigeText,MATCH(AD23,_FeiertagsDaten,0)),"")</f>
        <v/>
      </c>
      <c r="AF23" s="89" t="str">
        <f>IF(OR(WEEKDAY(AC23,2)=1,DAY(AC23)=1),TRUNC((AC23-DATE(YEAR(AC23+3-MOD(AC23-2,7)),1,MOD(AC23-2,7)-9))/7),"")</f>
        <v/>
      </c>
      <c r="AG23" s="82">
        <f>AG19+1</f>
        <v>44810</v>
      </c>
      <c r="AH23" s="85">
        <f>AG23</f>
        <v>44810</v>
      </c>
      <c r="AI23" s="87" t="str">
        <f ca="1">IFERROR(INDEX(_AnzeigeText,MATCH(AH23,_FeiertagsDaten,0)),"")</f>
        <v/>
      </c>
      <c r="AJ23" s="89" t="str">
        <f>IF(OR(WEEKDAY(AG23,2)=1,DAY(AG23)=1),TRUNC((AG23-DATE(YEAR(AG23+3-MOD(AG23-2,7)),1,MOD(AG23-2,7)-9))/7),"")</f>
        <v/>
      </c>
      <c r="AK23" s="82">
        <f>AK19+1</f>
        <v>44840</v>
      </c>
      <c r="AL23" s="85">
        <f>AK23</f>
        <v>44840</v>
      </c>
      <c r="AM23" s="87" t="str">
        <f ca="1">IFERROR(INDEX(_AnzeigeText,MATCH(AL23,_FeiertagsDaten,0)),"")</f>
        <v/>
      </c>
      <c r="AN23" s="89" t="str">
        <f>IF(OR(WEEKDAY(AK23,2)=1,DAY(AK23)=1),TRUNC((AK23-DATE(YEAR(AK23+3-MOD(AK23-2,7)),1,MOD(AK23-2,7)-9))/7),"")</f>
        <v/>
      </c>
      <c r="AO23" s="82">
        <f>AO19+1</f>
        <v>44871</v>
      </c>
      <c r="AP23" s="85">
        <f>AO23</f>
        <v>44871</v>
      </c>
      <c r="AQ23" s="87" t="str">
        <f ca="1">IFERROR(INDEX(_AnzeigeText,MATCH(AP23,_FeiertagsDaten,0)),"")</f>
        <v/>
      </c>
      <c r="AR23" s="89" t="str">
        <f>IF(OR(WEEKDAY(AO23,2)=1,DAY(AO23)=1),TRUNC((AO23-DATE(YEAR(AO23+3-MOD(AO23-2,7)),1,MOD(AO23-2,7)-9))/7),"")</f>
        <v/>
      </c>
      <c r="AS23" s="82">
        <f>AS19+1</f>
        <v>44901</v>
      </c>
      <c r="AT23" s="85">
        <f>AS23</f>
        <v>44901</v>
      </c>
      <c r="AU23" s="87" t="str">
        <f ca="1">IFERROR(INDEX(_AnzeigeText,MATCH(AT23,_FeiertagsDaten,0)),"")</f>
        <v/>
      </c>
      <c r="AV23" s="89" t="str">
        <f>IF(OR(WEEKDAY(AS23,2)=1,DAY(AS23)=1),TRUNC((AS23-DATE(YEAR(AS23+3-MOD(AS23-2,7)),1,MOD(AS23-2,7)-9))/7),"")</f>
        <v/>
      </c>
    </row>
    <row r="24" spans="1:48" ht="17.25" customHeight="1" x14ac:dyDescent="0.2">
      <c r="A24" s="83"/>
      <c r="B24" s="86"/>
      <c r="C24" s="88"/>
      <c r="D24" s="90"/>
      <c r="E24" s="83"/>
      <c r="F24" s="86"/>
      <c r="G24" s="88"/>
      <c r="H24" s="90"/>
      <c r="I24" s="83"/>
      <c r="J24" s="86"/>
      <c r="K24" s="88"/>
      <c r="L24" s="90"/>
      <c r="M24" s="83"/>
      <c r="N24" s="86"/>
      <c r="O24" s="88"/>
      <c r="P24" s="90"/>
      <c r="Q24" s="83"/>
      <c r="R24" s="86"/>
      <c r="S24" s="88"/>
      <c r="T24" s="90"/>
      <c r="U24" s="83"/>
      <c r="V24" s="86"/>
      <c r="W24" s="88"/>
      <c r="X24" s="90"/>
      <c r="Y24" s="83"/>
      <c r="Z24" s="86"/>
      <c r="AA24" s="88"/>
      <c r="AB24" s="90"/>
      <c r="AC24" s="83"/>
      <c r="AD24" s="86"/>
      <c r="AE24" s="88"/>
      <c r="AF24" s="90"/>
      <c r="AG24" s="83"/>
      <c r="AH24" s="86"/>
      <c r="AI24" s="88"/>
      <c r="AJ24" s="90"/>
      <c r="AK24" s="83"/>
      <c r="AL24" s="86"/>
      <c r="AM24" s="88"/>
      <c r="AN24" s="90"/>
      <c r="AO24" s="83"/>
      <c r="AP24" s="86"/>
      <c r="AQ24" s="88"/>
      <c r="AR24" s="90"/>
      <c r="AS24" s="83"/>
      <c r="AT24" s="86"/>
      <c r="AU24" s="88"/>
      <c r="AV24" s="90"/>
    </row>
    <row r="25" spans="1:48" ht="17.25" customHeight="1" x14ac:dyDescent="0.2">
      <c r="A25" s="83"/>
      <c r="B25" s="86"/>
      <c r="C25" s="14" t="str">
        <f ca="1">IFERROR(INDEX(_AnzeigeText2,MATCH(B23,_EreignisseDatum,0)),"")</f>
        <v/>
      </c>
      <c r="D25" s="91" t="str">
        <f>IF(A23=_Start_MESZ,"Beginn MESZ",IF(A23=_Ende_MESZ,"Ende MESZ",""))</f>
        <v/>
      </c>
      <c r="E25" s="83"/>
      <c r="F25" s="86"/>
      <c r="G25" s="14" t="str">
        <f ca="1">IFERROR(INDEX(_AnzeigeText2,MATCH(F23,_EreignisseDatum,0)),"")</f>
        <v/>
      </c>
      <c r="H25" s="91" t="str">
        <f>IF(E23=_Start_MESZ,"Beginn MESZ",IF(E23=_Ende_MESZ,"Ende MESZ",""))</f>
        <v/>
      </c>
      <c r="I25" s="83"/>
      <c r="J25" s="86"/>
      <c r="K25" s="14" t="str">
        <f ca="1">IFERROR(INDEX(_AnzeigeText2,MATCH(J23,_EreignisseDatum,0)),"")</f>
        <v/>
      </c>
      <c r="L25" s="91" t="str">
        <f>IF(I23=_Start_MESZ,"Beginn MESZ",IF(I23=_Ende_MESZ,"Ende MESZ",""))</f>
        <v/>
      </c>
      <c r="M25" s="83"/>
      <c r="N25" s="86"/>
      <c r="O25" s="14" t="str">
        <f ca="1">IFERROR(INDEX(_AnzeigeText2,MATCH(N23,_EreignisseDatum,0)),"")</f>
        <v/>
      </c>
      <c r="P25" s="91" t="str">
        <f>IF(M23=_Start_MESZ,"Beginn MESZ",IF(M23=_Ende_MESZ,"Ende MESZ",""))</f>
        <v/>
      </c>
      <c r="Q25" s="83"/>
      <c r="R25" s="86"/>
      <c r="S25" s="14" t="str">
        <f ca="1">IFERROR(INDEX(_AnzeigeText2,MATCH(R23,_EreignisseDatum,0)),"")</f>
        <v/>
      </c>
      <c r="T25" s="91" t="str">
        <f>IF(Q23=_Start_MESZ,"Beginn MESZ",IF(Q23=_Ende_MESZ,"Ende MESZ",""))</f>
        <v/>
      </c>
      <c r="U25" s="83"/>
      <c r="V25" s="86"/>
      <c r="W25" s="14" t="str">
        <f ca="1">IFERROR(INDEX(_AnzeigeText2,MATCH(V23,_EreignisseDatum,0)),"")</f>
        <v/>
      </c>
      <c r="X25" s="91" t="str">
        <f>IF(U23=_Start_MESZ,"Beginn MESZ",IF(U23=_Ende_MESZ,"Ende MESZ",""))</f>
        <v/>
      </c>
      <c r="Y25" s="83"/>
      <c r="Z25" s="86"/>
      <c r="AA25" s="14" t="str">
        <f ca="1">IFERROR(INDEX(_AnzeigeText2,MATCH(Z23,_EreignisseDatum,0)),"")</f>
        <v/>
      </c>
      <c r="AB25" s="91" t="str">
        <f>IF(Y23=_Start_MESZ,"Beginn MESZ",IF(Y23=_Ende_MESZ,"Ende MESZ",""))</f>
        <v/>
      </c>
      <c r="AC25" s="83"/>
      <c r="AD25" s="86"/>
      <c r="AE25" s="14" t="str">
        <f ca="1">IFERROR(INDEX(_AnzeigeText2,MATCH(AD23,_EreignisseDatum,0)),"")</f>
        <v/>
      </c>
      <c r="AF25" s="91" t="str">
        <f>IF(AC23=_Start_MESZ,"Beginn MESZ",IF(AC23=_Ende_MESZ,"Ende MESZ",""))</f>
        <v/>
      </c>
      <c r="AG25" s="83"/>
      <c r="AH25" s="86"/>
      <c r="AI25" s="14" t="str">
        <f ca="1">IFERROR(INDEX(_AnzeigeText2,MATCH(AH23,_EreignisseDatum,0)),"")</f>
        <v>Urlaub</v>
      </c>
      <c r="AJ25" s="91" t="str">
        <f>IF(AG23=_Start_MESZ,"Beginn MESZ",IF(AG23=_Ende_MESZ,"Ende MESZ",""))</f>
        <v/>
      </c>
      <c r="AK25" s="83"/>
      <c r="AL25" s="86"/>
      <c r="AM25" s="14" t="str">
        <f ca="1">IFERROR(INDEX(_AnzeigeText2,MATCH(AL23,_EreignisseDatum,0)),"")</f>
        <v/>
      </c>
      <c r="AN25" s="91" t="str">
        <f>IF(AK23=_Start_MESZ,"Beginn MESZ",IF(AK23=_Ende_MESZ,"Ende MESZ",""))</f>
        <v/>
      </c>
      <c r="AO25" s="83"/>
      <c r="AP25" s="86"/>
      <c r="AQ25" s="14" t="str">
        <f ca="1">IFERROR(INDEX(_AnzeigeText2,MATCH(AP23,_EreignisseDatum,0)),"")</f>
        <v/>
      </c>
      <c r="AR25" s="91" t="str">
        <f>IF(AO23=_Start_MESZ,"Beginn MESZ",IF(AO23=_Ende_MESZ,"Ende MESZ",""))</f>
        <v/>
      </c>
      <c r="AS25" s="83"/>
      <c r="AT25" s="86"/>
      <c r="AU25" s="14" t="str">
        <f ca="1">IFERROR(INDEX(_AnzeigeText2,MATCH(AT23,_EreignisseDatum,0)),"")</f>
        <v/>
      </c>
      <c r="AV25" s="91" t="str">
        <f>IF(AS23=_Start_MESZ,"Beginn MESZ",IF(AS23=_Ende_MESZ,"Ende MESZ",""))</f>
        <v/>
      </c>
    </row>
    <row r="26" spans="1:48" ht="17.25" customHeight="1" thickBot="1" x14ac:dyDescent="0.25">
      <c r="A26" s="84"/>
      <c r="B26" s="15">
        <f>B23-_fstDay+1</f>
        <v>6</v>
      </c>
      <c r="C26" s="16" t="str">
        <f ca="1">IFERROR(IF(ISNA(INDEX(_AnzeigeText2,MATCH(B23,_EreignisseDatum,0))),"",IF(INDEX(_EreignisseHaeufigkeit,MATCH(B23,_EreignisseDatum,0))=1,"",INDEX(_AnzeigeText2,MATCH(B23,_EreignisseDatum,0)+1))),"")</f>
        <v/>
      </c>
      <c r="D26" s="92"/>
      <c r="E26" s="84"/>
      <c r="F26" s="15">
        <f>F23-_fstDay+1</f>
        <v>37</v>
      </c>
      <c r="G26" s="16" t="str">
        <f ca="1">IFERROR(IF(ISNA(INDEX(_AnzeigeText2,MATCH(F23,_EreignisseDatum,0))),"",IF(INDEX(_EreignisseHaeufigkeit,MATCH(F23,_EreignisseDatum,0))=1,"",INDEX(_AnzeigeText2,MATCH(F23,_EreignisseDatum,0)+1))),"")</f>
        <v/>
      </c>
      <c r="H26" s="92"/>
      <c r="I26" s="84"/>
      <c r="J26" s="15">
        <f>J23-_fstDay+1</f>
        <v>65</v>
      </c>
      <c r="K26" s="16" t="str">
        <f ca="1">IFERROR(IF(ISNA(INDEX(_AnzeigeText2,MATCH(J23,_EreignisseDatum,0))),"",IF(INDEX(_EreignisseHaeufigkeit,MATCH(J23,_EreignisseDatum,0))=1,"",INDEX(_AnzeigeText2,MATCH(J23,_EreignisseDatum,0)+1))),"")</f>
        <v/>
      </c>
      <c r="L26" s="92"/>
      <c r="M26" s="84"/>
      <c r="N26" s="15">
        <f>N23-_fstDay+1</f>
        <v>96</v>
      </c>
      <c r="O26" s="16" t="str">
        <f ca="1">IFERROR(IF(ISNA(INDEX(_AnzeigeText2,MATCH(N23,_EreignisseDatum,0))),"",IF(INDEX(_EreignisseHaeufigkeit,MATCH(N23,_EreignisseDatum,0))=1,"",INDEX(_AnzeigeText2,MATCH(N23,_EreignisseDatum,0)+1))),"")</f>
        <v/>
      </c>
      <c r="P26" s="92"/>
      <c r="Q26" s="84"/>
      <c r="R26" s="15">
        <f>R23-_fstDay+1</f>
        <v>126</v>
      </c>
      <c r="S26" s="16" t="str">
        <f ca="1">IFERROR(IF(ISNA(INDEX(_AnzeigeText2,MATCH(R23,_EreignisseDatum,0))),"",IF(INDEX(_EreignisseHaeufigkeit,MATCH(R23,_EreignisseDatum,0))=1,"",INDEX(_AnzeigeText2,MATCH(R23,_EreignisseDatum,0)+1))),"")</f>
        <v/>
      </c>
      <c r="T26" s="92"/>
      <c r="U26" s="84"/>
      <c r="V26" s="15">
        <f>V23-_fstDay+1</f>
        <v>157</v>
      </c>
      <c r="W26" s="16" t="str">
        <f ca="1">IFERROR(IF(ISNA(INDEX(_AnzeigeText2,MATCH(V23,_EreignisseDatum,0))),"",IF(INDEX(_EreignisseHaeufigkeit,MATCH(V23,_EreignisseDatum,0))=1,"",INDEX(_AnzeigeText2,MATCH(V23,_EreignisseDatum,0)+1))),"")</f>
        <v/>
      </c>
      <c r="X26" s="92"/>
      <c r="Y26" s="84"/>
      <c r="Z26" s="15">
        <f>Z23-_fstDay+1</f>
        <v>187</v>
      </c>
      <c r="AA26" s="16" t="str">
        <f ca="1">IFERROR(IF(ISNA(INDEX(_AnzeigeText2,MATCH(Z23,_EreignisseDatum,0))),"",IF(INDEX(_EreignisseHaeufigkeit,MATCH(Z23,_EreignisseDatum,0))=1,"",INDEX(_AnzeigeText2,MATCH(Z23,_EreignisseDatum,0)+1))),"")</f>
        <v/>
      </c>
      <c r="AB26" s="92"/>
      <c r="AC26" s="84"/>
      <c r="AD26" s="15">
        <f>AD23-_fstDay+1</f>
        <v>218</v>
      </c>
      <c r="AE26" s="16" t="str">
        <f ca="1">IFERROR(IF(ISNA(INDEX(_AnzeigeText2,MATCH(AD23,_EreignisseDatum,0))),"",IF(INDEX(_EreignisseHaeufigkeit,MATCH(AD23,_EreignisseDatum,0))=1,"",INDEX(_AnzeigeText2,MATCH(AD23,_EreignisseDatum,0)+1))),"")</f>
        <v/>
      </c>
      <c r="AF26" s="92"/>
      <c r="AG26" s="84"/>
      <c r="AH26" s="15">
        <f>AH23-_fstDay+1</f>
        <v>249</v>
      </c>
      <c r="AI26" s="16" t="str">
        <f ca="1">IFERROR(IF(ISNA(INDEX(_AnzeigeText2,MATCH(AH23,_EreignisseDatum,0))),"",IF(INDEX(_EreignisseHaeufigkeit,MATCH(AH23,_EreignisseDatum,0))=1,"",INDEX(_AnzeigeText2,MATCH(AH23,_EreignisseDatum,0)+1))),"")</f>
        <v/>
      </c>
      <c r="AJ26" s="92"/>
      <c r="AK26" s="84"/>
      <c r="AL26" s="15">
        <f>AL23-_fstDay+1</f>
        <v>279</v>
      </c>
      <c r="AM26" s="16" t="str">
        <f ca="1">IFERROR(IF(ISNA(INDEX(_AnzeigeText2,MATCH(AL23,_EreignisseDatum,0))),"",IF(INDEX(_EreignisseHaeufigkeit,MATCH(AL23,_EreignisseDatum,0))=1,"",INDEX(_AnzeigeText2,MATCH(AL23,_EreignisseDatum,0)+1))),"")</f>
        <v/>
      </c>
      <c r="AN26" s="92"/>
      <c r="AO26" s="84"/>
      <c r="AP26" s="15">
        <f>AP23-_fstDay+1</f>
        <v>310</v>
      </c>
      <c r="AQ26" s="16" t="str">
        <f ca="1">IFERROR(IF(ISNA(INDEX(_AnzeigeText2,MATCH(AP23,_EreignisseDatum,0))),"",IF(INDEX(_EreignisseHaeufigkeit,MATCH(AP23,_EreignisseDatum,0))=1,"",INDEX(_AnzeigeText2,MATCH(AP23,_EreignisseDatum,0)+1))),"")</f>
        <v/>
      </c>
      <c r="AR26" s="92"/>
      <c r="AS26" s="84"/>
      <c r="AT26" s="15">
        <f>AT23-_fstDay+1</f>
        <v>340</v>
      </c>
      <c r="AU26" s="16" t="str">
        <f ca="1">IFERROR(IF(ISNA(INDEX(_AnzeigeText2,MATCH(AT23,_EreignisseDatum,0))),"",IF(INDEX(_EreignisseHaeufigkeit,MATCH(AT23,_EreignisseDatum,0))=1,"",INDEX(_AnzeigeText2,MATCH(AT23,_EreignisseDatum,0)+1))),"")</f>
        <v/>
      </c>
      <c r="AV26" s="92"/>
    </row>
    <row r="27" spans="1:48" ht="17.25" customHeight="1" x14ac:dyDescent="0.2">
      <c r="A27" s="82">
        <f>A23+1</f>
        <v>44568</v>
      </c>
      <c r="B27" s="85">
        <f>A27</f>
        <v>44568</v>
      </c>
      <c r="C27" s="87" t="str">
        <f ca="1">IFERROR(INDEX(_AnzeigeText,MATCH(B27,_FeiertagsDaten,0)),"")</f>
        <v/>
      </c>
      <c r="D27" s="89" t="str">
        <f>IF(OR(WEEKDAY(A27,2)=1,DAY(A27)=1),TRUNC((A27-DATE(YEAR(A27+3-MOD(A27-2,7)),1,MOD(A27-2,7)-9))/7),"")</f>
        <v/>
      </c>
      <c r="E27" s="82">
        <f>E23+1</f>
        <v>44599</v>
      </c>
      <c r="F27" s="85">
        <f>E27</f>
        <v>44599</v>
      </c>
      <c r="G27" s="87" t="str">
        <f ca="1">IFERROR(INDEX(_AnzeigeText,MATCH(F27,_FeiertagsDaten,0)),"")</f>
        <v/>
      </c>
      <c r="H27" s="89">
        <f>IF(OR(WEEKDAY(E27,2)=1,DAY(E27)=1),TRUNC((E27-DATE(YEAR(E27+3-MOD(E27-2,7)),1,MOD(E27-2,7)-9))/7),"")</f>
        <v>6</v>
      </c>
      <c r="I27" s="82">
        <f>I23+1</f>
        <v>44627</v>
      </c>
      <c r="J27" s="85">
        <f>I27</f>
        <v>44627</v>
      </c>
      <c r="K27" s="87" t="str">
        <f ca="1">IFERROR(INDEX(_AnzeigeText,MATCH(J27,_FeiertagsDaten,0)),"")</f>
        <v/>
      </c>
      <c r="L27" s="89">
        <f>IF(OR(WEEKDAY(I27,2)=1,DAY(I27)=1),TRUNC((I27-DATE(YEAR(I27+3-MOD(I27-2,7)),1,MOD(I27-2,7)-9))/7),"")</f>
        <v>10</v>
      </c>
      <c r="M27" s="82">
        <f>M23+1</f>
        <v>44658</v>
      </c>
      <c r="N27" s="85">
        <f>M27</f>
        <v>44658</v>
      </c>
      <c r="O27" s="87" t="str">
        <f ca="1">IFERROR(INDEX(_AnzeigeText,MATCH(N27,_FeiertagsDaten,0)),"")</f>
        <v/>
      </c>
      <c r="P27" s="89" t="str">
        <f>IF(OR(WEEKDAY(M27,2)=1,DAY(M27)=1),TRUNC((M27-DATE(YEAR(M27+3-MOD(M27-2,7)),1,MOD(M27-2,7)-9))/7),"")</f>
        <v/>
      </c>
      <c r="Q27" s="82">
        <f>Q23+1</f>
        <v>44688</v>
      </c>
      <c r="R27" s="85">
        <f>Q27</f>
        <v>44688</v>
      </c>
      <c r="S27" s="87" t="str">
        <f ca="1">IFERROR(INDEX(_AnzeigeText,MATCH(R27,_FeiertagsDaten,0)),"")</f>
        <v/>
      </c>
      <c r="T27" s="89" t="str">
        <f>IF(OR(WEEKDAY(Q27,2)=1,DAY(Q27)=1),TRUNC((Q27-DATE(YEAR(Q27+3-MOD(Q27-2,7)),1,MOD(Q27-2,7)-9))/7),"")</f>
        <v/>
      </c>
      <c r="U27" s="82">
        <f>U23+1</f>
        <v>44719</v>
      </c>
      <c r="V27" s="85">
        <f>U27</f>
        <v>44719</v>
      </c>
      <c r="W27" s="87" t="str">
        <f ca="1">IFERROR(INDEX(_AnzeigeText,MATCH(V27,_FeiertagsDaten,0)),"")</f>
        <v/>
      </c>
      <c r="X27" s="89" t="str">
        <f>IF(OR(WEEKDAY(U27,2)=1,DAY(U27)=1),TRUNC((U27-DATE(YEAR(U27+3-MOD(U27-2,7)),1,MOD(U27-2,7)-9))/7),"")</f>
        <v/>
      </c>
      <c r="Y27" s="82">
        <f>Y23+1</f>
        <v>44749</v>
      </c>
      <c r="Z27" s="85">
        <f>Y27</f>
        <v>44749</v>
      </c>
      <c r="AA27" s="87" t="str">
        <f ca="1">IFERROR(INDEX(_AnzeigeText,MATCH(Z27,_FeiertagsDaten,0)),"")</f>
        <v/>
      </c>
      <c r="AB27" s="89" t="str">
        <f>IF(OR(WEEKDAY(Y27,2)=1,DAY(Y27)=1),TRUNC((Y27-DATE(YEAR(Y27+3-MOD(Y27-2,7)),1,MOD(Y27-2,7)-9))/7),"")</f>
        <v/>
      </c>
      <c r="AC27" s="82">
        <f>AC23+1</f>
        <v>44780</v>
      </c>
      <c r="AD27" s="85">
        <f>AC27</f>
        <v>44780</v>
      </c>
      <c r="AE27" s="87" t="str">
        <f ca="1">IFERROR(INDEX(_AnzeigeText,MATCH(AD27,_FeiertagsDaten,0)),"")</f>
        <v/>
      </c>
      <c r="AF27" s="89" t="str">
        <f>IF(OR(WEEKDAY(AC27,2)=1,DAY(AC27)=1),TRUNC((AC27-DATE(YEAR(AC27+3-MOD(AC27-2,7)),1,MOD(AC27-2,7)-9))/7),"")</f>
        <v/>
      </c>
      <c r="AG27" s="82">
        <f>AG23+1</f>
        <v>44811</v>
      </c>
      <c r="AH27" s="85">
        <f>AG27</f>
        <v>44811</v>
      </c>
      <c r="AI27" s="87" t="str">
        <f ca="1">IFERROR(INDEX(_AnzeigeText,MATCH(AH27,_FeiertagsDaten,0)),"")</f>
        <v/>
      </c>
      <c r="AJ27" s="89" t="str">
        <f>IF(OR(WEEKDAY(AG27,2)=1,DAY(AG27)=1),TRUNC((AG27-DATE(YEAR(AG27+3-MOD(AG27-2,7)),1,MOD(AG27-2,7)-9))/7),"")</f>
        <v/>
      </c>
      <c r="AK27" s="82">
        <f>AK23+1</f>
        <v>44841</v>
      </c>
      <c r="AL27" s="85">
        <f>AK27</f>
        <v>44841</v>
      </c>
      <c r="AM27" s="87" t="str">
        <f ca="1">IFERROR(INDEX(_AnzeigeText,MATCH(AL27,_FeiertagsDaten,0)),"")</f>
        <v/>
      </c>
      <c r="AN27" s="89" t="str">
        <f>IF(OR(WEEKDAY(AK27,2)=1,DAY(AK27)=1),TRUNC((AK27-DATE(YEAR(AK27+3-MOD(AK27-2,7)),1,MOD(AK27-2,7)-9))/7),"")</f>
        <v/>
      </c>
      <c r="AO27" s="82">
        <f>AO23+1</f>
        <v>44872</v>
      </c>
      <c r="AP27" s="85">
        <f>AO27</f>
        <v>44872</v>
      </c>
      <c r="AQ27" s="87" t="str">
        <f ca="1">IFERROR(INDEX(_AnzeigeText,MATCH(AP27,_FeiertagsDaten,0)),"")</f>
        <v/>
      </c>
      <c r="AR27" s="89">
        <f>IF(OR(WEEKDAY(AO27,2)=1,DAY(AO27)=1),TRUNC((AO27-DATE(YEAR(AO27+3-MOD(AO27-2,7)),1,MOD(AO27-2,7)-9))/7),"")</f>
        <v>45</v>
      </c>
      <c r="AS27" s="82">
        <f>AS23+1</f>
        <v>44902</v>
      </c>
      <c r="AT27" s="85">
        <f>AS27</f>
        <v>44902</v>
      </c>
      <c r="AU27" s="87" t="str">
        <f ca="1">IFERROR(INDEX(_AnzeigeText,MATCH(AT27,_FeiertagsDaten,0)),"")</f>
        <v/>
      </c>
      <c r="AV27" s="89" t="str">
        <f>IF(OR(WEEKDAY(AS27,2)=1,DAY(AS27)=1),TRUNC((AS27-DATE(YEAR(AS27+3-MOD(AS27-2,7)),1,MOD(AS27-2,7)-9))/7),"")</f>
        <v/>
      </c>
    </row>
    <row r="28" spans="1:48" ht="17.25" customHeight="1" x14ac:dyDescent="0.2">
      <c r="A28" s="83"/>
      <c r="B28" s="86"/>
      <c r="C28" s="88"/>
      <c r="D28" s="90"/>
      <c r="E28" s="83"/>
      <c r="F28" s="86"/>
      <c r="G28" s="88"/>
      <c r="H28" s="90"/>
      <c r="I28" s="83"/>
      <c r="J28" s="86"/>
      <c r="K28" s="88"/>
      <c r="L28" s="90"/>
      <c r="M28" s="83"/>
      <c r="N28" s="86"/>
      <c r="O28" s="88"/>
      <c r="P28" s="90"/>
      <c r="Q28" s="83"/>
      <c r="R28" s="86"/>
      <c r="S28" s="88"/>
      <c r="T28" s="90"/>
      <c r="U28" s="83"/>
      <c r="V28" s="86"/>
      <c r="W28" s="88"/>
      <c r="X28" s="90"/>
      <c r="Y28" s="83"/>
      <c r="Z28" s="86"/>
      <c r="AA28" s="88"/>
      <c r="AB28" s="90"/>
      <c r="AC28" s="83"/>
      <c r="AD28" s="86"/>
      <c r="AE28" s="88"/>
      <c r="AF28" s="90"/>
      <c r="AG28" s="83"/>
      <c r="AH28" s="86"/>
      <c r="AI28" s="88"/>
      <c r="AJ28" s="90"/>
      <c r="AK28" s="83"/>
      <c r="AL28" s="86"/>
      <c r="AM28" s="88"/>
      <c r="AN28" s="90"/>
      <c r="AO28" s="83"/>
      <c r="AP28" s="86"/>
      <c r="AQ28" s="88"/>
      <c r="AR28" s="90"/>
      <c r="AS28" s="83"/>
      <c r="AT28" s="86"/>
      <c r="AU28" s="88"/>
      <c r="AV28" s="90"/>
    </row>
    <row r="29" spans="1:48" ht="17.25" customHeight="1" x14ac:dyDescent="0.2">
      <c r="A29" s="83"/>
      <c r="B29" s="86"/>
      <c r="C29" s="14" t="str">
        <f ca="1">IFERROR(INDEX(_AnzeigeText2,MATCH(B27,_EreignisseDatum,0)),"")</f>
        <v/>
      </c>
      <c r="D29" s="91" t="str">
        <f>IF(A27=_Start_MESZ,"Beginn MESZ",IF(A27=_Ende_MESZ,"Ende MESZ",""))</f>
        <v/>
      </c>
      <c r="E29" s="83"/>
      <c r="F29" s="86"/>
      <c r="G29" s="14" t="str">
        <f ca="1">IFERROR(INDEX(_AnzeigeText2,MATCH(F27,_EreignisseDatum,0)),"")</f>
        <v/>
      </c>
      <c r="H29" s="91" t="str">
        <f>IF(E27=_Start_MESZ,"Beginn MESZ",IF(E27=_Ende_MESZ,"Ende MESZ",""))</f>
        <v/>
      </c>
      <c r="I29" s="83"/>
      <c r="J29" s="86"/>
      <c r="K29" s="14" t="str">
        <f ca="1">IFERROR(INDEX(_AnzeigeText2,MATCH(J27,_EreignisseDatum,0)),"")</f>
        <v/>
      </c>
      <c r="L29" s="91" t="str">
        <f>IF(I27=_Start_MESZ,"Beginn MESZ",IF(I27=_Ende_MESZ,"Ende MESZ",""))</f>
        <v/>
      </c>
      <c r="M29" s="83"/>
      <c r="N29" s="86"/>
      <c r="O29" s="14" t="str">
        <f ca="1">IFERROR(INDEX(_AnzeigeText2,MATCH(N27,_EreignisseDatum,0)),"")</f>
        <v/>
      </c>
      <c r="P29" s="91" t="str">
        <f>IF(M27=_Start_MESZ,"Beginn MESZ",IF(M27=_Ende_MESZ,"Ende MESZ",""))</f>
        <v/>
      </c>
      <c r="Q29" s="83"/>
      <c r="R29" s="86"/>
      <c r="S29" s="14" t="str">
        <f ca="1">IFERROR(INDEX(_AnzeigeText2,MATCH(R27,_EreignisseDatum,0)),"")</f>
        <v/>
      </c>
      <c r="T29" s="91" t="str">
        <f>IF(Q27=_Start_MESZ,"Beginn MESZ",IF(Q27=_Ende_MESZ,"Ende MESZ",""))</f>
        <v/>
      </c>
      <c r="U29" s="83"/>
      <c r="V29" s="86"/>
      <c r="W29" s="14" t="str">
        <f ca="1">IFERROR(INDEX(_AnzeigeText2,MATCH(V27,_EreignisseDatum,0)),"")</f>
        <v/>
      </c>
      <c r="X29" s="91" t="str">
        <f>IF(U27=_Start_MESZ,"Beginn MESZ",IF(U27=_Ende_MESZ,"Ende MESZ",""))</f>
        <v/>
      </c>
      <c r="Y29" s="83"/>
      <c r="Z29" s="86"/>
      <c r="AA29" s="14" t="str">
        <f ca="1">IFERROR(INDEX(_AnzeigeText2,MATCH(Z27,_EreignisseDatum,0)),"")</f>
        <v/>
      </c>
      <c r="AB29" s="91" t="str">
        <f>IF(Y27=_Start_MESZ,"Beginn MESZ",IF(Y27=_Ende_MESZ,"Ende MESZ",""))</f>
        <v/>
      </c>
      <c r="AC29" s="83"/>
      <c r="AD29" s="86"/>
      <c r="AE29" s="14" t="str">
        <f ca="1">IFERROR(INDEX(_AnzeigeText2,MATCH(AD27,_EreignisseDatum,0)),"")</f>
        <v/>
      </c>
      <c r="AF29" s="91" t="str">
        <f>IF(AC27=_Start_MESZ,"Beginn MESZ",IF(AC27=_Ende_MESZ,"Ende MESZ",""))</f>
        <v/>
      </c>
      <c r="AG29" s="83"/>
      <c r="AH29" s="86"/>
      <c r="AI29" s="14" t="str">
        <f ca="1">IFERROR(INDEX(_AnzeigeText2,MATCH(AH27,_EreignisseDatum,0)),"")</f>
        <v>Urlaub</v>
      </c>
      <c r="AJ29" s="91" t="str">
        <f>IF(AG27=_Start_MESZ,"Beginn MESZ",IF(AG27=_Ende_MESZ,"Ende MESZ",""))</f>
        <v/>
      </c>
      <c r="AK29" s="83"/>
      <c r="AL29" s="86"/>
      <c r="AM29" s="14" t="str">
        <f ca="1">IFERROR(INDEX(_AnzeigeText2,MATCH(AL27,_EreignisseDatum,0)),"")</f>
        <v/>
      </c>
      <c r="AN29" s="91" t="str">
        <f>IF(AK27=_Start_MESZ,"Beginn MESZ",IF(AK27=_Ende_MESZ,"Ende MESZ",""))</f>
        <v/>
      </c>
      <c r="AO29" s="83"/>
      <c r="AP29" s="86"/>
      <c r="AQ29" s="14" t="str">
        <f ca="1">IFERROR(INDEX(_AnzeigeText2,MATCH(AP27,_EreignisseDatum,0)),"")</f>
        <v/>
      </c>
      <c r="AR29" s="91" t="str">
        <f>IF(AO27=_Start_MESZ,"Beginn MESZ",IF(AO27=_Ende_MESZ,"Ende MESZ",""))</f>
        <v/>
      </c>
      <c r="AS29" s="83"/>
      <c r="AT29" s="86"/>
      <c r="AU29" s="14" t="str">
        <f ca="1">IFERROR(INDEX(_AnzeigeText2,MATCH(AT27,_EreignisseDatum,0)),"")</f>
        <v/>
      </c>
      <c r="AV29" s="91" t="str">
        <f>IF(AS27=_Start_MESZ,"Beginn MESZ",IF(AS27=_Ende_MESZ,"Ende MESZ",""))</f>
        <v/>
      </c>
    </row>
    <row r="30" spans="1:48" ht="17.25" customHeight="1" thickBot="1" x14ac:dyDescent="0.25">
      <c r="A30" s="84"/>
      <c r="B30" s="15">
        <f>B27-_fstDay+1</f>
        <v>7</v>
      </c>
      <c r="C30" s="16" t="str">
        <f ca="1">IFERROR(IF(ISNA(INDEX(_AnzeigeText2,MATCH(B27,_EreignisseDatum,0))),"",IF(INDEX(_EreignisseHaeufigkeit,MATCH(B27,_EreignisseDatum,0))=1,"",INDEX(_AnzeigeText2,MATCH(B27,_EreignisseDatum,0)+1))),"")</f>
        <v/>
      </c>
      <c r="D30" s="92"/>
      <c r="E30" s="84"/>
      <c r="F30" s="15">
        <f>F27-_fstDay+1</f>
        <v>38</v>
      </c>
      <c r="G30" s="16" t="str">
        <f ca="1">IFERROR(IF(ISNA(INDEX(_AnzeigeText2,MATCH(F27,_EreignisseDatum,0))),"",IF(INDEX(_EreignisseHaeufigkeit,MATCH(F27,_EreignisseDatum,0))=1,"",INDEX(_AnzeigeText2,MATCH(F27,_EreignisseDatum,0)+1))),"")</f>
        <v/>
      </c>
      <c r="H30" s="92"/>
      <c r="I30" s="84"/>
      <c r="J30" s="15">
        <f>J27-_fstDay+1</f>
        <v>66</v>
      </c>
      <c r="K30" s="16" t="str">
        <f ca="1">IFERROR(IF(ISNA(INDEX(_AnzeigeText2,MATCH(J27,_EreignisseDatum,0))),"",IF(INDEX(_EreignisseHaeufigkeit,MATCH(J27,_EreignisseDatum,0))=1,"",INDEX(_AnzeigeText2,MATCH(J27,_EreignisseDatum,0)+1))),"")</f>
        <v/>
      </c>
      <c r="L30" s="92"/>
      <c r="M30" s="84"/>
      <c r="N30" s="15">
        <f>N27-_fstDay+1</f>
        <v>97</v>
      </c>
      <c r="O30" s="16" t="str">
        <f ca="1">IFERROR(IF(ISNA(INDEX(_AnzeigeText2,MATCH(N27,_EreignisseDatum,0))),"",IF(INDEX(_EreignisseHaeufigkeit,MATCH(N27,_EreignisseDatum,0))=1,"",INDEX(_AnzeigeText2,MATCH(N27,_EreignisseDatum,0)+1))),"")</f>
        <v/>
      </c>
      <c r="P30" s="92"/>
      <c r="Q30" s="84"/>
      <c r="R30" s="15">
        <f>R27-_fstDay+1</f>
        <v>127</v>
      </c>
      <c r="S30" s="16" t="str">
        <f ca="1">IFERROR(IF(ISNA(INDEX(_AnzeigeText2,MATCH(R27,_EreignisseDatum,0))),"",IF(INDEX(_EreignisseHaeufigkeit,MATCH(R27,_EreignisseDatum,0))=1,"",INDEX(_AnzeigeText2,MATCH(R27,_EreignisseDatum,0)+1))),"")</f>
        <v/>
      </c>
      <c r="T30" s="92"/>
      <c r="U30" s="84"/>
      <c r="V30" s="15">
        <f>V27-_fstDay+1</f>
        <v>158</v>
      </c>
      <c r="W30" s="16" t="str">
        <f ca="1">IFERROR(IF(ISNA(INDEX(_AnzeigeText2,MATCH(V27,_EreignisseDatum,0))),"",IF(INDEX(_EreignisseHaeufigkeit,MATCH(V27,_EreignisseDatum,0))=1,"",INDEX(_AnzeigeText2,MATCH(V27,_EreignisseDatum,0)+1))),"")</f>
        <v/>
      </c>
      <c r="X30" s="92"/>
      <c r="Y30" s="84"/>
      <c r="Z30" s="15">
        <f>Z27-_fstDay+1</f>
        <v>188</v>
      </c>
      <c r="AA30" s="16" t="str">
        <f ca="1">IFERROR(IF(ISNA(INDEX(_AnzeigeText2,MATCH(Z27,_EreignisseDatum,0))),"",IF(INDEX(_EreignisseHaeufigkeit,MATCH(Z27,_EreignisseDatum,0))=1,"",INDEX(_AnzeigeText2,MATCH(Z27,_EreignisseDatum,0)+1))),"")</f>
        <v/>
      </c>
      <c r="AB30" s="92"/>
      <c r="AC30" s="84"/>
      <c r="AD30" s="15">
        <f>AD27-_fstDay+1</f>
        <v>219</v>
      </c>
      <c r="AE30" s="16" t="str">
        <f ca="1">IFERROR(IF(ISNA(INDEX(_AnzeigeText2,MATCH(AD27,_EreignisseDatum,0))),"",IF(INDEX(_EreignisseHaeufigkeit,MATCH(AD27,_EreignisseDatum,0))=1,"",INDEX(_AnzeigeText2,MATCH(AD27,_EreignisseDatum,0)+1))),"")</f>
        <v/>
      </c>
      <c r="AF30" s="92"/>
      <c r="AG30" s="84"/>
      <c r="AH30" s="15">
        <f>AH27-_fstDay+1</f>
        <v>250</v>
      </c>
      <c r="AI30" s="16" t="str">
        <f ca="1">IFERROR(IF(ISNA(INDEX(_AnzeigeText2,MATCH(AH27,_EreignisseDatum,0))),"",IF(INDEX(_EreignisseHaeufigkeit,MATCH(AH27,_EreignisseDatum,0))=1,"",INDEX(_AnzeigeText2,MATCH(AH27,_EreignisseDatum,0)+1))),"")</f>
        <v/>
      </c>
      <c r="AJ30" s="92"/>
      <c r="AK30" s="84"/>
      <c r="AL30" s="15">
        <f>AL27-_fstDay+1</f>
        <v>280</v>
      </c>
      <c r="AM30" s="16" t="str">
        <f ca="1">IFERROR(IF(ISNA(INDEX(_AnzeigeText2,MATCH(AL27,_EreignisseDatum,0))),"",IF(INDEX(_EreignisseHaeufigkeit,MATCH(AL27,_EreignisseDatum,0))=1,"",INDEX(_AnzeigeText2,MATCH(AL27,_EreignisseDatum,0)+1))),"")</f>
        <v/>
      </c>
      <c r="AN30" s="92"/>
      <c r="AO30" s="84"/>
      <c r="AP30" s="15">
        <f>AP27-_fstDay+1</f>
        <v>311</v>
      </c>
      <c r="AQ30" s="16" t="str">
        <f ca="1">IFERROR(IF(ISNA(INDEX(_AnzeigeText2,MATCH(AP27,_EreignisseDatum,0))),"",IF(INDEX(_EreignisseHaeufigkeit,MATCH(AP27,_EreignisseDatum,0))=1,"",INDEX(_AnzeigeText2,MATCH(AP27,_EreignisseDatum,0)+1))),"")</f>
        <v/>
      </c>
      <c r="AR30" s="92"/>
      <c r="AS30" s="84"/>
      <c r="AT30" s="15">
        <f>AT27-_fstDay+1</f>
        <v>341</v>
      </c>
      <c r="AU30" s="16" t="str">
        <f ca="1">IFERROR(IF(ISNA(INDEX(_AnzeigeText2,MATCH(AT27,_EreignisseDatum,0))),"",IF(INDEX(_EreignisseHaeufigkeit,MATCH(AT27,_EreignisseDatum,0))=1,"",INDEX(_AnzeigeText2,MATCH(AT27,_EreignisseDatum,0)+1))),"")</f>
        <v/>
      </c>
      <c r="AV30" s="92"/>
    </row>
    <row r="31" spans="1:48" ht="17.25" customHeight="1" x14ac:dyDescent="0.2">
      <c r="A31" s="82">
        <f>A27+1</f>
        <v>44569</v>
      </c>
      <c r="B31" s="85">
        <f>A31</f>
        <v>44569</v>
      </c>
      <c r="C31" s="87" t="str">
        <f ca="1">IFERROR(INDEX(_AnzeigeText,MATCH(B31,_FeiertagsDaten,0)),"")</f>
        <v/>
      </c>
      <c r="D31" s="89" t="str">
        <f>IF(OR(WEEKDAY(A31,2)=1,DAY(A31)=1),TRUNC((A31-DATE(YEAR(A31+3-MOD(A31-2,7)),1,MOD(A31-2,7)-9))/7),"")</f>
        <v/>
      </c>
      <c r="E31" s="82">
        <f>E27+1</f>
        <v>44600</v>
      </c>
      <c r="F31" s="85">
        <f>E31</f>
        <v>44600</v>
      </c>
      <c r="G31" s="87" t="str">
        <f ca="1">IFERROR(INDEX(_AnzeigeText,MATCH(F31,_FeiertagsDaten,0)),"")</f>
        <v/>
      </c>
      <c r="H31" s="89" t="str">
        <f>IF(OR(WEEKDAY(E31,2)=1,DAY(E31)=1),TRUNC((E31-DATE(YEAR(E31+3-MOD(E31-2,7)),1,MOD(E31-2,7)-9))/7),"")</f>
        <v/>
      </c>
      <c r="I31" s="82">
        <f>I27+1</f>
        <v>44628</v>
      </c>
      <c r="J31" s="85">
        <f>I31</f>
        <v>44628</v>
      </c>
      <c r="K31" s="87" t="str">
        <f ca="1">IFERROR(INDEX(_AnzeigeText,MATCH(J31,_FeiertagsDaten,0)),"")</f>
        <v/>
      </c>
      <c r="L31" s="89" t="str">
        <f>IF(OR(WEEKDAY(I31,2)=1,DAY(I31)=1),TRUNC((I31-DATE(YEAR(I31+3-MOD(I31-2,7)),1,MOD(I31-2,7)-9))/7),"")</f>
        <v/>
      </c>
      <c r="M31" s="82">
        <f>M27+1</f>
        <v>44659</v>
      </c>
      <c r="N31" s="85">
        <f>M31</f>
        <v>44659</v>
      </c>
      <c r="O31" s="87" t="str">
        <f ca="1">IFERROR(INDEX(_AnzeigeText,MATCH(N31,_FeiertagsDaten,0)),"")</f>
        <v/>
      </c>
      <c r="P31" s="89" t="str">
        <f>IF(OR(WEEKDAY(M31,2)=1,DAY(M31)=1),TRUNC((M31-DATE(YEAR(M31+3-MOD(M31-2,7)),1,MOD(M31-2,7)-9))/7),"")</f>
        <v/>
      </c>
      <c r="Q31" s="82">
        <f>Q27+1</f>
        <v>44689</v>
      </c>
      <c r="R31" s="85">
        <f>Q31</f>
        <v>44689</v>
      </c>
      <c r="S31" s="87" t="str">
        <f ca="1">IFERROR(INDEX(_AnzeigeText,MATCH(R31,_FeiertagsDaten,0)),"")</f>
        <v/>
      </c>
      <c r="T31" s="89" t="str">
        <f>IF(OR(WEEKDAY(Q31,2)=1,DAY(Q31)=1),TRUNC((Q31-DATE(YEAR(Q31+3-MOD(Q31-2,7)),1,MOD(Q31-2,7)-9))/7),"")</f>
        <v/>
      </c>
      <c r="U31" s="82">
        <f>U27+1</f>
        <v>44720</v>
      </c>
      <c r="V31" s="85">
        <f>U31</f>
        <v>44720</v>
      </c>
      <c r="W31" s="87" t="str">
        <f ca="1">IFERROR(INDEX(_AnzeigeText,MATCH(V31,_FeiertagsDaten,0)),"")</f>
        <v/>
      </c>
      <c r="X31" s="89" t="str">
        <f>IF(OR(WEEKDAY(U31,2)=1,DAY(U31)=1),TRUNC((U31-DATE(YEAR(U31+3-MOD(U31-2,7)),1,MOD(U31-2,7)-9))/7),"")</f>
        <v/>
      </c>
      <c r="Y31" s="82">
        <f>Y27+1</f>
        <v>44750</v>
      </c>
      <c r="Z31" s="85">
        <f>Y31</f>
        <v>44750</v>
      </c>
      <c r="AA31" s="87" t="str">
        <f ca="1">IFERROR(INDEX(_AnzeigeText,MATCH(Z31,_FeiertagsDaten,0)),"")</f>
        <v/>
      </c>
      <c r="AB31" s="89" t="str">
        <f>IF(OR(WEEKDAY(Y31,2)=1,DAY(Y31)=1),TRUNC((Y31-DATE(YEAR(Y31+3-MOD(Y31-2,7)),1,MOD(Y31-2,7)-9))/7),"")</f>
        <v/>
      </c>
      <c r="AC31" s="82">
        <f>AC27+1</f>
        <v>44781</v>
      </c>
      <c r="AD31" s="85">
        <f>AC31</f>
        <v>44781</v>
      </c>
      <c r="AE31" s="87" t="str">
        <f ca="1">IFERROR(INDEX(_AnzeigeText,MATCH(AD31,_FeiertagsDaten,0)),"")</f>
        <v/>
      </c>
      <c r="AF31" s="89">
        <f>IF(OR(WEEKDAY(AC31,2)=1,DAY(AC31)=1),TRUNC((AC31-DATE(YEAR(AC31+3-MOD(AC31-2,7)),1,MOD(AC31-2,7)-9))/7),"")</f>
        <v>32</v>
      </c>
      <c r="AG31" s="82">
        <f>AG27+1</f>
        <v>44812</v>
      </c>
      <c r="AH31" s="85">
        <f>AG31</f>
        <v>44812</v>
      </c>
      <c r="AI31" s="87" t="str">
        <f ca="1">IFERROR(INDEX(_AnzeigeText,MATCH(AH31,_FeiertagsDaten,0)),"")</f>
        <v/>
      </c>
      <c r="AJ31" s="89" t="str">
        <f>IF(OR(WEEKDAY(AG31,2)=1,DAY(AG31)=1),TRUNC((AG31-DATE(YEAR(AG31+3-MOD(AG31-2,7)),1,MOD(AG31-2,7)-9))/7),"")</f>
        <v/>
      </c>
      <c r="AK31" s="82">
        <f>AK27+1</f>
        <v>44842</v>
      </c>
      <c r="AL31" s="85">
        <f>AK31</f>
        <v>44842</v>
      </c>
      <c r="AM31" s="87" t="str">
        <f ca="1">IFERROR(INDEX(_AnzeigeText,MATCH(AL31,_FeiertagsDaten,0)),"")</f>
        <v/>
      </c>
      <c r="AN31" s="89" t="str">
        <f>IF(OR(WEEKDAY(AK31,2)=1,DAY(AK31)=1),TRUNC((AK31-DATE(YEAR(AK31+3-MOD(AK31-2,7)),1,MOD(AK31-2,7)-9))/7),"")</f>
        <v/>
      </c>
      <c r="AO31" s="82">
        <f>AO27+1</f>
        <v>44873</v>
      </c>
      <c r="AP31" s="85">
        <f>AO31</f>
        <v>44873</v>
      </c>
      <c r="AQ31" s="87" t="str">
        <f ca="1">IFERROR(INDEX(_AnzeigeText,MATCH(AP31,_FeiertagsDaten,0)),"")</f>
        <v/>
      </c>
      <c r="AR31" s="89" t="str">
        <f>IF(OR(WEEKDAY(AO31,2)=1,DAY(AO31)=1),TRUNC((AO31-DATE(YEAR(AO31+3-MOD(AO31-2,7)),1,MOD(AO31-2,7)-9))/7),"")</f>
        <v/>
      </c>
      <c r="AS31" s="82">
        <f>AS27+1</f>
        <v>44903</v>
      </c>
      <c r="AT31" s="85">
        <f>AS31</f>
        <v>44903</v>
      </c>
      <c r="AU31" s="87" t="str">
        <f ca="1">IFERROR(INDEX(_AnzeigeText,MATCH(AT31,_FeiertagsDaten,0)),"")</f>
        <v/>
      </c>
      <c r="AV31" s="89" t="str">
        <f>IF(OR(WEEKDAY(AS31,2)=1,DAY(AS31)=1),TRUNC((AS31-DATE(YEAR(AS31+3-MOD(AS31-2,7)),1,MOD(AS31-2,7)-9))/7),"")</f>
        <v/>
      </c>
    </row>
    <row r="32" spans="1:48" ht="17.25" customHeight="1" x14ac:dyDescent="0.2">
      <c r="A32" s="83"/>
      <c r="B32" s="86"/>
      <c r="C32" s="88"/>
      <c r="D32" s="90"/>
      <c r="E32" s="83"/>
      <c r="F32" s="86"/>
      <c r="G32" s="88"/>
      <c r="H32" s="90"/>
      <c r="I32" s="83"/>
      <c r="J32" s="86"/>
      <c r="K32" s="88"/>
      <c r="L32" s="90"/>
      <c r="M32" s="83"/>
      <c r="N32" s="86"/>
      <c r="O32" s="88"/>
      <c r="P32" s="90"/>
      <c r="Q32" s="83"/>
      <c r="R32" s="86"/>
      <c r="S32" s="88"/>
      <c r="T32" s="90"/>
      <c r="U32" s="83"/>
      <c r="V32" s="86"/>
      <c r="W32" s="88"/>
      <c r="X32" s="90"/>
      <c r="Y32" s="83"/>
      <c r="Z32" s="86"/>
      <c r="AA32" s="88"/>
      <c r="AB32" s="90"/>
      <c r="AC32" s="83"/>
      <c r="AD32" s="86"/>
      <c r="AE32" s="88"/>
      <c r="AF32" s="90"/>
      <c r="AG32" s="83"/>
      <c r="AH32" s="86"/>
      <c r="AI32" s="88"/>
      <c r="AJ32" s="90"/>
      <c r="AK32" s="83"/>
      <c r="AL32" s="86"/>
      <c r="AM32" s="88"/>
      <c r="AN32" s="90"/>
      <c r="AO32" s="83"/>
      <c r="AP32" s="86"/>
      <c r="AQ32" s="88"/>
      <c r="AR32" s="90"/>
      <c r="AS32" s="83"/>
      <c r="AT32" s="86"/>
      <c r="AU32" s="88"/>
      <c r="AV32" s="90"/>
    </row>
    <row r="33" spans="1:48" ht="17.25" customHeight="1" x14ac:dyDescent="0.2">
      <c r="A33" s="83"/>
      <c r="B33" s="86"/>
      <c r="C33" s="14" t="str">
        <f ca="1">IFERROR(INDEX(_AnzeigeText2,MATCH(B31,_EreignisseDatum,0)),"")</f>
        <v/>
      </c>
      <c r="D33" s="91" t="str">
        <f>IF(A31=_Start_MESZ,"Beginn MESZ",IF(A31=_Ende_MESZ,"Ende MESZ",""))</f>
        <v/>
      </c>
      <c r="E33" s="83"/>
      <c r="F33" s="86"/>
      <c r="G33" s="14" t="str">
        <f ca="1">IFERROR(INDEX(_AnzeigeText2,MATCH(F31,_EreignisseDatum,0)),"")</f>
        <v/>
      </c>
      <c r="H33" s="91" t="str">
        <f>IF(E31=_Start_MESZ,"Beginn MESZ",IF(E31=_Ende_MESZ,"Ende MESZ",""))</f>
        <v/>
      </c>
      <c r="I33" s="83"/>
      <c r="J33" s="86"/>
      <c r="K33" s="14" t="str">
        <f ca="1">IFERROR(INDEX(_AnzeigeText2,MATCH(J31,_EreignisseDatum,0)),"")</f>
        <v/>
      </c>
      <c r="L33" s="91" t="str">
        <f>IF(I31=_Start_MESZ,"Beginn MESZ",IF(I31=_Ende_MESZ,"Ende MESZ",""))</f>
        <v/>
      </c>
      <c r="M33" s="83"/>
      <c r="N33" s="86"/>
      <c r="O33" s="14" t="str">
        <f ca="1">IFERROR(INDEX(_AnzeigeText2,MATCH(N31,_EreignisseDatum,0)),"")</f>
        <v/>
      </c>
      <c r="P33" s="91" t="str">
        <f>IF(M31=_Start_MESZ,"Beginn MESZ",IF(M31=_Ende_MESZ,"Ende MESZ",""))</f>
        <v/>
      </c>
      <c r="Q33" s="83"/>
      <c r="R33" s="86"/>
      <c r="S33" s="14" t="str">
        <f ca="1">IFERROR(INDEX(_AnzeigeText2,MATCH(R31,_EreignisseDatum,0)),"")</f>
        <v/>
      </c>
      <c r="T33" s="91" t="str">
        <f>IF(Q31=_Start_MESZ,"Beginn MESZ",IF(Q31=_Ende_MESZ,"Ende MESZ",""))</f>
        <v/>
      </c>
      <c r="U33" s="83"/>
      <c r="V33" s="86"/>
      <c r="W33" s="14" t="str">
        <f ca="1">IFERROR(INDEX(_AnzeigeText2,MATCH(V31,_EreignisseDatum,0)),"")</f>
        <v/>
      </c>
      <c r="X33" s="91" t="str">
        <f>IF(U31=_Start_MESZ,"Beginn MESZ",IF(U31=_Ende_MESZ,"Ende MESZ",""))</f>
        <v/>
      </c>
      <c r="Y33" s="83"/>
      <c r="Z33" s="86"/>
      <c r="AA33" s="14" t="str">
        <f ca="1">IFERROR(INDEX(_AnzeigeText2,MATCH(Z31,_EreignisseDatum,0)),"")</f>
        <v/>
      </c>
      <c r="AB33" s="91" t="str">
        <f>IF(Y31=_Start_MESZ,"Beginn MESZ",IF(Y31=_Ende_MESZ,"Ende MESZ",""))</f>
        <v/>
      </c>
      <c r="AC33" s="83"/>
      <c r="AD33" s="86"/>
      <c r="AE33" s="14" t="str">
        <f ca="1">IFERROR(INDEX(_AnzeigeText2,MATCH(AD31,_EreignisseDatum,0)),"")</f>
        <v/>
      </c>
      <c r="AF33" s="91" t="str">
        <f>IF(AC31=_Start_MESZ,"Beginn MESZ",IF(AC31=_Ende_MESZ,"Ende MESZ",""))</f>
        <v/>
      </c>
      <c r="AG33" s="83"/>
      <c r="AH33" s="86"/>
      <c r="AI33" s="14" t="str">
        <f ca="1">IFERROR(INDEX(_AnzeigeText2,MATCH(AH31,_EreignisseDatum,0)),"")</f>
        <v>Urlaub</v>
      </c>
      <c r="AJ33" s="91" t="str">
        <f>IF(AG31=_Start_MESZ,"Beginn MESZ",IF(AG31=_Ende_MESZ,"Ende MESZ",""))</f>
        <v/>
      </c>
      <c r="AK33" s="83"/>
      <c r="AL33" s="86"/>
      <c r="AM33" s="14" t="str">
        <f ca="1">IFERROR(INDEX(_AnzeigeText2,MATCH(AL31,_EreignisseDatum,0)),"")</f>
        <v/>
      </c>
      <c r="AN33" s="91" t="str">
        <f>IF(AK31=_Start_MESZ,"Beginn MESZ",IF(AK31=_Ende_MESZ,"Ende MESZ",""))</f>
        <v/>
      </c>
      <c r="AO33" s="83"/>
      <c r="AP33" s="86"/>
      <c r="AQ33" s="14" t="str">
        <f ca="1">IFERROR(INDEX(_AnzeigeText2,MATCH(AP31,_EreignisseDatum,0)),"")</f>
        <v/>
      </c>
      <c r="AR33" s="91" t="str">
        <f>IF(AO31=_Start_MESZ,"Beginn MESZ",IF(AO31=_Ende_MESZ,"Ende MESZ",""))</f>
        <v/>
      </c>
      <c r="AS33" s="83"/>
      <c r="AT33" s="86"/>
      <c r="AU33" s="14" t="str">
        <f ca="1">IFERROR(INDEX(_AnzeigeText2,MATCH(AT31,_EreignisseDatum,0)),"")</f>
        <v/>
      </c>
      <c r="AV33" s="91" t="str">
        <f>IF(AS31=_Start_MESZ,"Beginn MESZ",IF(AS31=_Ende_MESZ,"Ende MESZ",""))</f>
        <v/>
      </c>
    </row>
    <row r="34" spans="1:48" ht="17.25" customHeight="1" thickBot="1" x14ac:dyDescent="0.25">
      <c r="A34" s="84"/>
      <c r="B34" s="15">
        <f>B31-_fstDay+1</f>
        <v>8</v>
      </c>
      <c r="C34" s="16" t="str">
        <f ca="1">IFERROR(IF(ISNA(INDEX(_AnzeigeText2,MATCH(B31,_EreignisseDatum,0))),"",IF(INDEX(_EreignisseHaeufigkeit,MATCH(B31,_EreignisseDatum,0))=1,"",INDEX(_AnzeigeText2,MATCH(B31,_EreignisseDatum,0)+1))),"")</f>
        <v/>
      </c>
      <c r="D34" s="92"/>
      <c r="E34" s="84"/>
      <c r="F34" s="15">
        <f>F31-_fstDay+1</f>
        <v>39</v>
      </c>
      <c r="G34" s="16" t="str">
        <f ca="1">IFERROR(IF(ISNA(INDEX(_AnzeigeText2,MATCH(F31,_EreignisseDatum,0))),"",IF(INDEX(_EreignisseHaeufigkeit,MATCH(F31,_EreignisseDatum,0))=1,"",INDEX(_AnzeigeText2,MATCH(F31,_EreignisseDatum,0)+1))),"")</f>
        <v/>
      </c>
      <c r="H34" s="92"/>
      <c r="I34" s="84"/>
      <c r="J34" s="15">
        <f>J31-_fstDay+1</f>
        <v>67</v>
      </c>
      <c r="K34" s="16" t="str">
        <f ca="1">IFERROR(IF(ISNA(INDEX(_AnzeigeText2,MATCH(J31,_EreignisseDatum,0))),"",IF(INDEX(_EreignisseHaeufigkeit,MATCH(J31,_EreignisseDatum,0))=1,"",INDEX(_AnzeigeText2,MATCH(J31,_EreignisseDatum,0)+1))),"")</f>
        <v/>
      </c>
      <c r="L34" s="92"/>
      <c r="M34" s="84"/>
      <c r="N34" s="15">
        <f>N31-_fstDay+1</f>
        <v>98</v>
      </c>
      <c r="O34" s="16" t="str">
        <f ca="1">IFERROR(IF(ISNA(INDEX(_AnzeigeText2,MATCH(N31,_EreignisseDatum,0))),"",IF(INDEX(_EreignisseHaeufigkeit,MATCH(N31,_EreignisseDatum,0))=1,"",INDEX(_AnzeigeText2,MATCH(N31,_EreignisseDatum,0)+1))),"")</f>
        <v/>
      </c>
      <c r="P34" s="92"/>
      <c r="Q34" s="84"/>
      <c r="R34" s="15">
        <f>R31-_fstDay+1</f>
        <v>128</v>
      </c>
      <c r="S34" s="16" t="str">
        <f ca="1">IFERROR(IF(ISNA(INDEX(_AnzeigeText2,MATCH(R31,_EreignisseDatum,0))),"",IF(INDEX(_EreignisseHaeufigkeit,MATCH(R31,_EreignisseDatum,0))=1,"",INDEX(_AnzeigeText2,MATCH(R31,_EreignisseDatum,0)+1))),"")</f>
        <v/>
      </c>
      <c r="T34" s="92"/>
      <c r="U34" s="84"/>
      <c r="V34" s="15">
        <f>V31-_fstDay+1</f>
        <v>159</v>
      </c>
      <c r="W34" s="16" t="str">
        <f ca="1">IFERROR(IF(ISNA(INDEX(_AnzeigeText2,MATCH(V31,_EreignisseDatum,0))),"",IF(INDEX(_EreignisseHaeufigkeit,MATCH(V31,_EreignisseDatum,0))=1,"",INDEX(_AnzeigeText2,MATCH(V31,_EreignisseDatum,0)+1))),"")</f>
        <v/>
      </c>
      <c r="X34" s="92"/>
      <c r="Y34" s="84"/>
      <c r="Z34" s="15">
        <f>Z31-_fstDay+1</f>
        <v>189</v>
      </c>
      <c r="AA34" s="16" t="str">
        <f ca="1">IFERROR(IF(ISNA(INDEX(_AnzeigeText2,MATCH(Z31,_EreignisseDatum,0))),"",IF(INDEX(_EreignisseHaeufigkeit,MATCH(Z31,_EreignisseDatum,0))=1,"",INDEX(_AnzeigeText2,MATCH(Z31,_EreignisseDatum,0)+1))),"")</f>
        <v/>
      </c>
      <c r="AB34" s="92"/>
      <c r="AC34" s="84"/>
      <c r="AD34" s="15">
        <f>AD31-_fstDay+1</f>
        <v>220</v>
      </c>
      <c r="AE34" s="16" t="str">
        <f ca="1">IFERROR(IF(ISNA(INDEX(_AnzeigeText2,MATCH(AD31,_EreignisseDatum,0))),"",IF(INDEX(_EreignisseHaeufigkeit,MATCH(AD31,_EreignisseDatum,0))=1,"",INDEX(_AnzeigeText2,MATCH(AD31,_EreignisseDatum,0)+1))),"")</f>
        <v/>
      </c>
      <c r="AF34" s="92"/>
      <c r="AG34" s="84"/>
      <c r="AH34" s="15">
        <f>AH31-_fstDay+1</f>
        <v>251</v>
      </c>
      <c r="AI34" s="16" t="str">
        <f ca="1">IFERROR(IF(ISNA(INDEX(_AnzeigeText2,MATCH(AH31,_EreignisseDatum,0))),"",IF(INDEX(_EreignisseHaeufigkeit,MATCH(AH31,_EreignisseDatum,0))=1,"",INDEX(_AnzeigeText2,MATCH(AH31,_EreignisseDatum,0)+1))),"")</f>
        <v/>
      </c>
      <c r="AJ34" s="92"/>
      <c r="AK34" s="84"/>
      <c r="AL34" s="15">
        <f>AL31-_fstDay+1</f>
        <v>281</v>
      </c>
      <c r="AM34" s="16" t="str">
        <f ca="1">IFERROR(IF(ISNA(INDEX(_AnzeigeText2,MATCH(AL31,_EreignisseDatum,0))),"",IF(INDEX(_EreignisseHaeufigkeit,MATCH(AL31,_EreignisseDatum,0))=1,"",INDEX(_AnzeigeText2,MATCH(AL31,_EreignisseDatum,0)+1))),"")</f>
        <v/>
      </c>
      <c r="AN34" s="92"/>
      <c r="AO34" s="84"/>
      <c r="AP34" s="15">
        <f>AP31-_fstDay+1</f>
        <v>312</v>
      </c>
      <c r="AQ34" s="16" t="str">
        <f ca="1">IFERROR(IF(ISNA(INDEX(_AnzeigeText2,MATCH(AP31,_EreignisseDatum,0))),"",IF(INDEX(_EreignisseHaeufigkeit,MATCH(AP31,_EreignisseDatum,0))=1,"",INDEX(_AnzeigeText2,MATCH(AP31,_EreignisseDatum,0)+1))),"")</f>
        <v/>
      </c>
      <c r="AR34" s="92"/>
      <c r="AS34" s="84"/>
      <c r="AT34" s="15">
        <f>AT31-_fstDay+1</f>
        <v>342</v>
      </c>
      <c r="AU34" s="16" t="str">
        <f ca="1">IFERROR(IF(ISNA(INDEX(_AnzeigeText2,MATCH(AT31,_EreignisseDatum,0))),"",IF(INDEX(_EreignisseHaeufigkeit,MATCH(AT31,_EreignisseDatum,0))=1,"",INDEX(_AnzeigeText2,MATCH(AT31,_EreignisseDatum,0)+1))),"")</f>
        <v/>
      </c>
      <c r="AV34" s="92"/>
    </row>
    <row r="35" spans="1:48" ht="17.25" customHeight="1" x14ac:dyDescent="0.2">
      <c r="A35" s="82">
        <f>A31+1</f>
        <v>44570</v>
      </c>
      <c r="B35" s="85">
        <f>A35</f>
        <v>44570</v>
      </c>
      <c r="C35" s="87" t="str">
        <f ca="1">IFERROR(INDEX(_AnzeigeText,MATCH(B35,_FeiertagsDaten,0)),"")</f>
        <v/>
      </c>
      <c r="D35" s="89" t="str">
        <f>IF(OR(WEEKDAY(A35,2)=1,DAY(A35)=1),TRUNC((A35-DATE(YEAR(A35+3-MOD(A35-2,7)),1,MOD(A35-2,7)-9))/7),"")</f>
        <v/>
      </c>
      <c r="E35" s="82">
        <f>E31+1</f>
        <v>44601</v>
      </c>
      <c r="F35" s="85">
        <f>E35</f>
        <v>44601</v>
      </c>
      <c r="G35" s="87" t="str">
        <f ca="1">IFERROR(INDEX(_AnzeigeText,MATCH(F35,_FeiertagsDaten,0)),"")</f>
        <v/>
      </c>
      <c r="H35" s="89" t="str">
        <f>IF(OR(WEEKDAY(E35,2)=1,DAY(E35)=1),TRUNC((E35-DATE(YEAR(E35+3-MOD(E35-2,7)),1,MOD(E35-2,7)-9))/7),"")</f>
        <v/>
      </c>
      <c r="I35" s="82">
        <f>I31+1</f>
        <v>44629</v>
      </c>
      <c r="J35" s="85">
        <f>I35</f>
        <v>44629</v>
      </c>
      <c r="K35" s="87" t="str">
        <f ca="1">IFERROR(INDEX(_AnzeigeText,MATCH(J35,_FeiertagsDaten,0)),"")</f>
        <v/>
      </c>
      <c r="L35" s="89" t="str">
        <f>IF(OR(WEEKDAY(I35,2)=1,DAY(I35)=1),TRUNC((I35-DATE(YEAR(I35+3-MOD(I35-2,7)),1,MOD(I35-2,7)-9))/7),"")</f>
        <v/>
      </c>
      <c r="M35" s="82">
        <f>M31+1</f>
        <v>44660</v>
      </c>
      <c r="N35" s="85">
        <f>M35</f>
        <v>44660</v>
      </c>
      <c r="O35" s="87" t="str">
        <f ca="1">IFERROR(INDEX(_AnzeigeText,MATCH(N35,_FeiertagsDaten,0)),"")</f>
        <v/>
      </c>
      <c r="P35" s="89" t="str">
        <f>IF(OR(WEEKDAY(M35,2)=1,DAY(M35)=1),TRUNC((M35-DATE(YEAR(M35+3-MOD(M35-2,7)),1,MOD(M35-2,7)-9))/7),"")</f>
        <v/>
      </c>
      <c r="Q35" s="82">
        <f>Q31+1</f>
        <v>44690</v>
      </c>
      <c r="R35" s="85">
        <f>Q35</f>
        <v>44690</v>
      </c>
      <c r="S35" s="87" t="str">
        <f ca="1">IFERROR(INDEX(_AnzeigeText,MATCH(R35,_FeiertagsDaten,0)),"")</f>
        <v/>
      </c>
      <c r="T35" s="89">
        <f>IF(OR(WEEKDAY(Q35,2)=1,DAY(Q35)=1),TRUNC((Q35-DATE(YEAR(Q35+3-MOD(Q35-2,7)),1,MOD(Q35-2,7)-9))/7),"")</f>
        <v>19</v>
      </c>
      <c r="U35" s="82">
        <f>U31+1</f>
        <v>44721</v>
      </c>
      <c r="V35" s="85">
        <f>U35</f>
        <v>44721</v>
      </c>
      <c r="W35" s="87" t="str">
        <f ca="1">IFERROR(INDEX(_AnzeigeText,MATCH(V35,_FeiertagsDaten,0)),"")</f>
        <v/>
      </c>
      <c r="X35" s="89" t="str">
        <f>IF(OR(WEEKDAY(U35,2)=1,DAY(U35)=1),TRUNC((U35-DATE(YEAR(U35+3-MOD(U35-2,7)),1,MOD(U35-2,7)-9))/7),"")</f>
        <v/>
      </c>
      <c r="Y35" s="82">
        <f>Y31+1</f>
        <v>44751</v>
      </c>
      <c r="Z35" s="85">
        <f>Y35</f>
        <v>44751</v>
      </c>
      <c r="AA35" s="87" t="str">
        <f ca="1">IFERROR(INDEX(_AnzeigeText,MATCH(Z35,_FeiertagsDaten,0)),"")</f>
        <v/>
      </c>
      <c r="AB35" s="89" t="str">
        <f>IF(OR(WEEKDAY(Y35,2)=1,DAY(Y35)=1),TRUNC((Y35-DATE(YEAR(Y35+3-MOD(Y35-2,7)),1,MOD(Y35-2,7)-9))/7),"")</f>
        <v/>
      </c>
      <c r="AC35" s="82">
        <f>AC31+1</f>
        <v>44782</v>
      </c>
      <c r="AD35" s="85">
        <f>AC35</f>
        <v>44782</v>
      </c>
      <c r="AE35" s="87" t="str">
        <f ca="1">IFERROR(INDEX(_AnzeigeText,MATCH(AD35,_FeiertagsDaten,0)),"")</f>
        <v/>
      </c>
      <c r="AF35" s="89" t="str">
        <f>IF(OR(WEEKDAY(AC35,2)=1,DAY(AC35)=1),TRUNC((AC35-DATE(YEAR(AC35+3-MOD(AC35-2,7)),1,MOD(AC35-2,7)-9))/7),"")</f>
        <v/>
      </c>
      <c r="AG35" s="82">
        <f>AG31+1</f>
        <v>44813</v>
      </c>
      <c r="AH35" s="85">
        <f>AG35</f>
        <v>44813</v>
      </c>
      <c r="AI35" s="87" t="str">
        <f ca="1">IFERROR(INDEX(_AnzeigeText,MATCH(AH35,_FeiertagsDaten,0)),"")</f>
        <v/>
      </c>
      <c r="AJ35" s="89" t="str">
        <f>IF(OR(WEEKDAY(AG35,2)=1,DAY(AG35)=1),TRUNC((AG35-DATE(YEAR(AG35+3-MOD(AG35-2,7)),1,MOD(AG35-2,7)-9))/7),"")</f>
        <v/>
      </c>
      <c r="AK35" s="82">
        <f>AK31+1</f>
        <v>44843</v>
      </c>
      <c r="AL35" s="85">
        <f>AK35</f>
        <v>44843</v>
      </c>
      <c r="AM35" s="87" t="str">
        <f ca="1">IFERROR(INDEX(_AnzeigeText,MATCH(AL35,_FeiertagsDaten,0)),"")</f>
        <v/>
      </c>
      <c r="AN35" s="89" t="str">
        <f>IF(OR(WEEKDAY(AK35,2)=1,DAY(AK35)=1),TRUNC((AK35-DATE(YEAR(AK35+3-MOD(AK35-2,7)),1,MOD(AK35-2,7)-9))/7),"")</f>
        <v/>
      </c>
      <c r="AO35" s="82">
        <f>AO31+1</f>
        <v>44874</v>
      </c>
      <c r="AP35" s="85">
        <f>AO35</f>
        <v>44874</v>
      </c>
      <c r="AQ35" s="87" t="str">
        <f ca="1">IFERROR(INDEX(_AnzeigeText,MATCH(AP35,_FeiertagsDaten,0)),"")</f>
        <v/>
      </c>
      <c r="AR35" s="89" t="str">
        <f>IF(OR(WEEKDAY(AO35,2)=1,DAY(AO35)=1),TRUNC((AO35-DATE(YEAR(AO35+3-MOD(AO35-2,7)),1,MOD(AO35-2,7)-9))/7),"")</f>
        <v/>
      </c>
      <c r="AS35" s="82">
        <f>AS31+1</f>
        <v>44904</v>
      </c>
      <c r="AT35" s="85">
        <f>AS35</f>
        <v>44904</v>
      </c>
      <c r="AU35" s="87" t="str">
        <f ca="1">IFERROR(INDEX(_AnzeigeText,MATCH(AT35,_FeiertagsDaten,0)),"")</f>
        <v/>
      </c>
      <c r="AV35" s="89" t="str">
        <f>IF(OR(WEEKDAY(AS35,2)=1,DAY(AS35)=1),TRUNC((AS35-DATE(YEAR(AS35+3-MOD(AS35-2,7)),1,MOD(AS35-2,7)-9))/7),"")</f>
        <v/>
      </c>
    </row>
    <row r="36" spans="1:48" ht="17.25" customHeight="1" x14ac:dyDescent="0.2">
      <c r="A36" s="83"/>
      <c r="B36" s="86"/>
      <c r="C36" s="88"/>
      <c r="D36" s="90"/>
      <c r="E36" s="83"/>
      <c r="F36" s="86"/>
      <c r="G36" s="88"/>
      <c r="H36" s="90"/>
      <c r="I36" s="83"/>
      <c r="J36" s="86"/>
      <c r="K36" s="88"/>
      <c r="L36" s="90"/>
      <c r="M36" s="83"/>
      <c r="N36" s="86"/>
      <c r="O36" s="88"/>
      <c r="P36" s="90"/>
      <c r="Q36" s="83"/>
      <c r="R36" s="86"/>
      <c r="S36" s="88"/>
      <c r="T36" s="90"/>
      <c r="U36" s="83"/>
      <c r="V36" s="86"/>
      <c r="W36" s="88"/>
      <c r="X36" s="90"/>
      <c r="Y36" s="83"/>
      <c r="Z36" s="86"/>
      <c r="AA36" s="88"/>
      <c r="AB36" s="90"/>
      <c r="AC36" s="83"/>
      <c r="AD36" s="86"/>
      <c r="AE36" s="88"/>
      <c r="AF36" s="90"/>
      <c r="AG36" s="83"/>
      <c r="AH36" s="86"/>
      <c r="AI36" s="88"/>
      <c r="AJ36" s="90"/>
      <c r="AK36" s="83"/>
      <c r="AL36" s="86"/>
      <c r="AM36" s="88"/>
      <c r="AN36" s="90"/>
      <c r="AO36" s="83"/>
      <c r="AP36" s="86"/>
      <c r="AQ36" s="88"/>
      <c r="AR36" s="90"/>
      <c r="AS36" s="83"/>
      <c r="AT36" s="86"/>
      <c r="AU36" s="88"/>
      <c r="AV36" s="90"/>
    </row>
    <row r="37" spans="1:48" ht="17.25" customHeight="1" x14ac:dyDescent="0.2">
      <c r="A37" s="83"/>
      <c r="B37" s="86"/>
      <c r="C37" s="14" t="str">
        <f ca="1">IFERROR(INDEX(_AnzeigeText2,MATCH(B35,_EreignisseDatum,0)),"")</f>
        <v/>
      </c>
      <c r="D37" s="91" t="str">
        <f>IF(A35=_Start_MESZ,"Beginn MESZ",IF(A35=_Ende_MESZ,"Ende MESZ",""))</f>
        <v/>
      </c>
      <c r="E37" s="83"/>
      <c r="F37" s="86"/>
      <c r="G37" s="14" t="str">
        <f ca="1">IFERROR(INDEX(_AnzeigeText2,MATCH(F35,_EreignisseDatum,0)),"")</f>
        <v/>
      </c>
      <c r="H37" s="91" t="str">
        <f>IF(E35=_Start_MESZ,"Beginn MESZ",IF(E35=_Ende_MESZ,"Ende MESZ",""))</f>
        <v/>
      </c>
      <c r="I37" s="83"/>
      <c r="J37" s="86"/>
      <c r="K37" s="14" t="str">
        <f ca="1">IFERROR(INDEX(_AnzeigeText2,MATCH(J35,_EreignisseDatum,0)),"")</f>
        <v/>
      </c>
      <c r="L37" s="91" t="str">
        <f>IF(I35=_Start_MESZ,"Beginn MESZ",IF(I35=_Ende_MESZ,"Ende MESZ",""))</f>
        <v/>
      </c>
      <c r="M37" s="83"/>
      <c r="N37" s="86"/>
      <c r="O37" s="14" t="str">
        <f ca="1">IFERROR(INDEX(_AnzeigeText2,MATCH(N35,_EreignisseDatum,0)),"")</f>
        <v/>
      </c>
      <c r="P37" s="91" t="str">
        <f>IF(M35=_Start_MESZ,"Beginn MESZ",IF(M35=_Ende_MESZ,"Ende MESZ",""))</f>
        <v/>
      </c>
      <c r="Q37" s="83"/>
      <c r="R37" s="86"/>
      <c r="S37" s="14" t="str">
        <f ca="1">IFERROR(INDEX(_AnzeigeText2,MATCH(R35,_EreignisseDatum,0)),"")</f>
        <v/>
      </c>
      <c r="T37" s="91" t="str">
        <f>IF(Q35=_Start_MESZ,"Beginn MESZ",IF(Q35=_Ende_MESZ,"Ende MESZ",""))</f>
        <v/>
      </c>
      <c r="U37" s="83"/>
      <c r="V37" s="86"/>
      <c r="W37" s="14" t="str">
        <f ca="1">IFERROR(INDEX(_AnzeigeText2,MATCH(V35,_EreignisseDatum,0)),"")</f>
        <v/>
      </c>
      <c r="X37" s="91" t="str">
        <f>IF(U35=_Start_MESZ,"Beginn MESZ",IF(U35=_Ende_MESZ,"Ende MESZ",""))</f>
        <v/>
      </c>
      <c r="Y37" s="83"/>
      <c r="Z37" s="86"/>
      <c r="AA37" s="14" t="str">
        <f ca="1">IFERROR(INDEX(_AnzeigeText2,MATCH(Z35,_EreignisseDatum,0)),"")</f>
        <v/>
      </c>
      <c r="AB37" s="91" t="str">
        <f>IF(Y35=_Start_MESZ,"Beginn MESZ",IF(Y35=_Ende_MESZ,"Ende MESZ",""))</f>
        <v/>
      </c>
      <c r="AC37" s="83"/>
      <c r="AD37" s="86"/>
      <c r="AE37" s="14" t="str">
        <f ca="1">IFERROR(INDEX(_AnzeigeText2,MATCH(AD35,_EreignisseDatum,0)),"")</f>
        <v/>
      </c>
      <c r="AF37" s="91" t="str">
        <f>IF(AC35=_Start_MESZ,"Beginn MESZ",IF(AC35=_Ende_MESZ,"Ende MESZ",""))</f>
        <v/>
      </c>
      <c r="AG37" s="83"/>
      <c r="AH37" s="86"/>
      <c r="AI37" s="14" t="str">
        <f ca="1">IFERROR(INDEX(_AnzeigeText2,MATCH(AH35,_EreignisseDatum,0)),"")</f>
        <v>Urlaub</v>
      </c>
      <c r="AJ37" s="91" t="str">
        <f>IF(AG35=_Start_MESZ,"Beginn MESZ",IF(AG35=_Ende_MESZ,"Ende MESZ",""))</f>
        <v/>
      </c>
      <c r="AK37" s="83"/>
      <c r="AL37" s="86"/>
      <c r="AM37" s="14" t="str">
        <f ca="1">IFERROR(INDEX(_AnzeigeText2,MATCH(AL35,_EreignisseDatum,0)),"")</f>
        <v/>
      </c>
      <c r="AN37" s="91" t="str">
        <f>IF(AK35=_Start_MESZ,"Beginn MESZ",IF(AK35=_Ende_MESZ,"Ende MESZ",""))</f>
        <v/>
      </c>
      <c r="AO37" s="83"/>
      <c r="AP37" s="86"/>
      <c r="AQ37" s="14" t="str">
        <f ca="1">IFERROR(INDEX(_AnzeigeText2,MATCH(AP35,_EreignisseDatum,0)),"")</f>
        <v/>
      </c>
      <c r="AR37" s="91" t="str">
        <f>IF(AO35=_Start_MESZ,"Beginn MESZ",IF(AO35=_Ende_MESZ,"Ende MESZ",""))</f>
        <v/>
      </c>
      <c r="AS37" s="83"/>
      <c r="AT37" s="86"/>
      <c r="AU37" s="14" t="str">
        <f ca="1">IFERROR(INDEX(_AnzeigeText2,MATCH(AT35,_EreignisseDatum,0)),"")</f>
        <v/>
      </c>
      <c r="AV37" s="91" t="str">
        <f>IF(AS35=_Start_MESZ,"Beginn MESZ",IF(AS35=_Ende_MESZ,"Ende MESZ",""))</f>
        <v/>
      </c>
    </row>
    <row r="38" spans="1:48" ht="17.25" customHeight="1" thickBot="1" x14ac:dyDescent="0.25">
      <c r="A38" s="84"/>
      <c r="B38" s="15">
        <f>B35-_fstDay+1</f>
        <v>9</v>
      </c>
      <c r="C38" s="16" t="str">
        <f ca="1">IFERROR(IF(ISNA(INDEX(_AnzeigeText2,MATCH(B35,_EreignisseDatum,0))),"",IF(INDEX(_EreignisseHaeufigkeit,MATCH(B35,_EreignisseDatum,0))=1,"",INDEX(_AnzeigeText2,MATCH(B35,_EreignisseDatum,0)+1))),"")</f>
        <v/>
      </c>
      <c r="D38" s="92"/>
      <c r="E38" s="84"/>
      <c r="F38" s="15">
        <f>F35-_fstDay+1</f>
        <v>40</v>
      </c>
      <c r="G38" s="16" t="str">
        <f ca="1">IFERROR(IF(ISNA(INDEX(_AnzeigeText2,MATCH(F35,_EreignisseDatum,0))),"",IF(INDEX(_EreignisseHaeufigkeit,MATCH(F35,_EreignisseDatum,0))=1,"",INDEX(_AnzeigeText2,MATCH(F35,_EreignisseDatum,0)+1))),"")</f>
        <v/>
      </c>
      <c r="H38" s="92"/>
      <c r="I38" s="84"/>
      <c r="J38" s="15">
        <f>J35-_fstDay+1</f>
        <v>68</v>
      </c>
      <c r="K38" s="16" t="str">
        <f ca="1">IFERROR(IF(ISNA(INDEX(_AnzeigeText2,MATCH(J35,_EreignisseDatum,0))),"",IF(INDEX(_EreignisseHaeufigkeit,MATCH(J35,_EreignisseDatum,0))=1,"",INDEX(_AnzeigeText2,MATCH(J35,_EreignisseDatum,0)+1))),"")</f>
        <v/>
      </c>
      <c r="L38" s="92"/>
      <c r="M38" s="84"/>
      <c r="N38" s="15">
        <f>N35-_fstDay+1</f>
        <v>99</v>
      </c>
      <c r="O38" s="16" t="str">
        <f ca="1">IFERROR(IF(ISNA(INDEX(_AnzeigeText2,MATCH(N35,_EreignisseDatum,0))),"",IF(INDEX(_EreignisseHaeufigkeit,MATCH(N35,_EreignisseDatum,0))=1,"",INDEX(_AnzeigeText2,MATCH(N35,_EreignisseDatum,0)+1))),"")</f>
        <v/>
      </c>
      <c r="P38" s="92"/>
      <c r="Q38" s="84"/>
      <c r="R38" s="15">
        <f>R35-_fstDay+1</f>
        <v>129</v>
      </c>
      <c r="S38" s="16" t="str">
        <f ca="1">IFERROR(IF(ISNA(INDEX(_AnzeigeText2,MATCH(R35,_EreignisseDatum,0))),"",IF(INDEX(_EreignisseHaeufigkeit,MATCH(R35,_EreignisseDatum,0))=1,"",INDEX(_AnzeigeText2,MATCH(R35,_EreignisseDatum,0)+1))),"")</f>
        <v/>
      </c>
      <c r="T38" s="92"/>
      <c r="U38" s="84"/>
      <c r="V38" s="15">
        <f>V35-_fstDay+1</f>
        <v>160</v>
      </c>
      <c r="W38" s="16" t="str">
        <f ca="1">IFERROR(IF(ISNA(INDEX(_AnzeigeText2,MATCH(V35,_EreignisseDatum,0))),"",IF(INDEX(_EreignisseHaeufigkeit,MATCH(V35,_EreignisseDatum,0))=1,"",INDEX(_AnzeigeText2,MATCH(V35,_EreignisseDatum,0)+1))),"")</f>
        <v/>
      </c>
      <c r="X38" s="92"/>
      <c r="Y38" s="84"/>
      <c r="Z38" s="15">
        <f>Z35-_fstDay+1</f>
        <v>190</v>
      </c>
      <c r="AA38" s="16" t="str">
        <f ca="1">IFERROR(IF(ISNA(INDEX(_AnzeigeText2,MATCH(Z35,_EreignisseDatum,0))),"",IF(INDEX(_EreignisseHaeufigkeit,MATCH(Z35,_EreignisseDatum,0))=1,"",INDEX(_AnzeigeText2,MATCH(Z35,_EreignisseDatum,0)+1))),"")</f>
        <v/>
      </c>
      <c r="AB38" s="92"/>
      <c r="AC38" s="84"/>
      <c r="AD38" s="15">
        <f>AD35-_fstDay+1</f>
        <v>221</v>
      </c>
      <c r="AE38" s="16" t="str">
        <f ca="1">IFERROR(IF(ISNA(INDEX(_AnzeigeText2,MATCH(AD35,_EreignisseDatum,0))),"",IF(INDEX(_EreignisseHaeufigkeit,MATCH(AD35,_EreignisseDatum,0))=1,"",INDEX(_AnzeigeText2,MATCH(AD35,_EreignisseDatum,0)+1))),"")</f>
        <v/>
      </c>
      <c r="AF38" s="92"/>
      <c r="AG38" s="84"/>
      <c r="AH38" s="15">
        <f>AH35-_fstDay+1</f>
        <v>252</v>
      </c>
      <c r="AI38" s="16" t="str">
        <f ca="1">IFERROR(IF(ISNA(INDEX(_AnzeigeText2,MATCH(AH35,_EreignisseDatum,0))),"",IF(INDEX(_EreignisseHaeufigkeit,MATCH(AH35,_EreignisseDatum,0))=1,"",INDEX(_AnzeigeText2,MATCH(AH35,_EreignisseDatum,0)+1))),"")</f>
        <v/>
      </c>
      <c r="AJ38" s="92"/>
      <c r="AK38" s="84"/>
      <c r="AL38" s="15">
        <f>AL35-_fstDay+1</f>
        <v>282</v>
      </c>
      <c r="AM38" s="16" t="str">
        <f ca="1">IFERROR(IF(ISNA(INDEX(_AnzeigeText2,MATCH(AL35,_EreignisseDatum,0))),"",IF(INDEX(_EreignisseHaeufigkeit,MATCH(AL35,_EreignisseDatum,0))=1,"",INDEX(_AnzeigeText2,MATCH(AL35,_EreignisseDatum,0)+1))),"")</f>
        <v/>
      </c>
      <c r="AN38" s="92"/>
      <c r="AO38" s="84"/>
      <c r="AP38" s="15">
        <f>AP35-_fstDay+1</f>
        <v>313</v>
      </c>
      <c r="AQ38" s="16" t="str">
        <f ca="1">IFERROR(IF(ISNA(INDEX(_AnzeigeText2,MATCH(AP35,_EreignisseDatum,0))),"",IF(INDEX(_EreignisseHaeufigkeit,MATCH(AP35,_EreignisseDatum,0))=1,"",INDEX(_AnzeigeText2,MATCH(AP35,_EreignisseDatum,0)+1))),"")</f>
        <v/>
      </c>
      <c r="AR38" s="92"/>
      <c r="AS38" s="84"/>
      <c r="AT38" s="15">
        <f>AT35-_fstDay+1</f>
        <v>343</v>
      </c>
      <c r="AU38" s="16" t="str">
        <f ca="1">IFERROR(IF(ISNA(INDEX(_AnzeigeText2,MATCH(AT35,_EreignisseDatum,0))),"",IF(INDEX(_EreignisseHaeufigkeit,MATCH(AT35,_EreignisseDatum,0))=1,"",INDEX(_AnzeigeText2,MATCH(AT35,_EreignisseDatum,0)+1))),"")</f>
        <v/>
      </c>
      <c r="AV38" s="92"/>
    </row>
    <row r="39" spans="1:48" ht="17.25" customHeight="1" x14ac:dyDescent="0.2">
      <c r="A39" s="82">
        <f>A35+1</f>
        <v>44571</v>
      </c>
      <c r="B39" s="85">
        <f>A39</f>
        <v>44571</v>
      </c>
      <c r="C39" s="87" t="str">
        <f ca="1">IFERROR(INDEX(_AnzeigeText,MATCH(B39,_FeiertagsDaten,0)),"")</f>
        <v/>
      </c>
      <c r="D39" s="89">
        <f>IF(OR(WEEKDAY(A39,2)=1,DAY(A39)=1),TRUNC((A39-DATE(YEAR(A39+3-MOD(A39-2,7)),1,MOD(A39-2,7)-9))/7),"")</f>
        <v>2</v>
      </c>
      <c r="E39" s="82">
        <f>E35+1</f>
        <v>44602</v>
      </c>
      <c r="F39" s="85">
        <f>E39</f>
        <v>44602</v>
      </c>
      <c r="G39" s="87" t="str">
        <f ca="1">IFERROR(INDEX(_AnzeigeText,MATCH(F39,_FeiertagsDaten,0)),"")</f>
        <v/>
      </c>
      <c r="H39" s="89" t="str">
        <f>IF(OR(WEEKDAY(E39,2)=1,DAY(E39)=1),TRUNC((E39-DATE(YEAR(E39+3-MOD(E39-2,7)),1,MOD(E39-2,7)-9))/7),"")</f>
        <v/>
      </c>
      <c r="I39" s="82">
        <f>I35+1</f>
        <v>44630</v>
      </c>
      <c r="J39" s="85">
        <f>I39</f>
        <v>44630</v>
      </c>
      <c r="K39" s="87" t="str">
        <f ca="1">IFERROR(INDEX(_AnzeigeText,MATCH(J39,_FeiertagsDaten,0)),"")</f>
        <v/>
      </c>
      <c r="L39" s="89" t="str">
        <f>IF(OR(WEEKDAY(I39,2)=1,DAY(I39)=1),TRUNC((I39-DATE(YEAR(I39+3-MOD(I39-2,7)),1,MOD(I39-2,7)-9))/7),"")</f>
        <v/>
      </c>
      <c r="M39" s="82">
        <f>M35+1</f>
        <v>44661</v>
      </c>
      <c r="N39" s="85">
        <f>M39</f>
        <v>44661</v>
      </c>
      <c r="O39" s="87" t="str">
        <f ca="1">IFERROR(INDEX(_AnzeigeText,MATCH(N39,_FeiertagsDaten,0)),"")</f>
        <v>Palmsonntag</v>
      </c>
      <c r="P39" s="89" t="str">
        <f>IF(OR(WEEKDAY(M39,2)=1,DAY(M39)=1),TRUNC((M39-DATE(YEAR(M39+3-MOD(M39-2,7)),1,MOD(M39-2,7)-9))/7),"")</f>
        <v/>
      </c>
      <c r="Q39" s="82">
        <f>Q35+1</f>
        <v>44691</v>
      </c>
      <c r="R39" s="85">
        <f>Q39</f>
        <v>44691</v>
      </c>
      <c r="S39" s="87" t="str">
        <f ca="1">IFERROR(INDEX(_AnzeigeText,MATCH(R39,_FeiertagsDaten,0)),"")</f>
        <v/>
      </c>
      <c r="T39" s="89" t="str">
        <f>IF(OR(WEEKDAY(Q39,2)=1,DAY(Q39)=1),TRUNC((Q39-DATE(YEAR(Q39+3-MOD(Q39-2,7)),1,MOD(Q39-2,7)-9))/7),"")</f>
        <v/>
      </c>
      <c r="U39" s="82">
        <f>U35+1</f>
        <v>44722</v>
      </c>
      <c r="V39" s="85">
        <f>U39</f>
        <v>44722</v>
      </c>
      <c r="W39" s="87" t="str">
        <f ca="1">IFERROR(INDEX(_AnzeigeText,MATCH(V39,_FeiertagsDaten,0)),"")</f>
        <v/>
      </c>
      <c r="X39" s="89" t="str">
        <f>IF(OR(WEEKDAY(U39,2)=1,DAY(U39)=1),TRUNC((U39-DATE(YEAR(U39+3-MOD(U39-2,7)),1,MOD(U39-2,7)-9))/7),"")</f>
        <v/>
      </c>
      <c r="Y39" s="82">
        <f>Y35+1</f>
        <v>44752</v>
      </c>
      <c r="Z39" s="85">
        <f>Y39</f>
        <v>44752</v>
      </c>
      <c r="AA39" s="87" t="str">
        <f ca="1">IFERROR(INDEX(_AnzeigeText,MATCH(Z39,_FeiertagsDaten,0)),"")</f>
        <v/>
      </c>
      <c r="AB39" s="89" t="str">
        <f>IF(OR(WEEKDAY(Y39,2)=1,DAY(Y39)=1),TRUNC((Y39-DATE(YEAR(Y39+3-MOD(Y39-2,7)),1,MOD(Y39-2,7)-9))/7),"")</f>
        <v/>
      </c>
      <c r="AC39" s="82">
        <f>AC35+1</f>
        <v>44783</v>
      </c>
      <c r="AD39" s="85">
        <f>AC39</f>
        <v>44783</v>
      </c>
      <c r="AE39" s="87" t="str">
        <f ca="1">IFERROR(INDEX(_AnzeigeText,MATCH(AD39,_FeiertagsDaten,0)),"")</f>
        <v/>
      </c>
      <c r="AF39" s="89" t="str">
        <f>IF(OR(WEEKDAY(AC39,2)=1,DAY(AC39)=1),TRUNC((AC39-DATE(YEAR(AC39+3-MOD(AC39-2,7)),1,MOD(AC39-2,7)-9))/7),"")</f>
        <v/>
      </c>
      <c r="AG39" s="82">
        <f>AG35+1</f>
        <v>44814</v>
      </c>
      <c r="AH39" s="85">
        <f>AG39</f>
        <v>44814</v>
      </c>
      <c r="AI39" s="87" t="str">
        <f ca="1">IFERROR(INDEX(_AnzeigeText,MATCH(AH39,_FeiertagsDaten,0)),"")</f>
        <v/>
      </c>
      <c r="AJ39" s="89" t="str">
        <f>IF(OR(WEEKDAY(AG39,2)=1,DAY(AG39)=1),TRUNC((AG39-DATE(YEAR(AG39+3-MOD(AG39-2,7)),1,MOD(AG39-2,7)-9))/7),"")</f>
        <v/>
      </c>
      <c r="AK39" s="82">
        <f>AK35+1</f>
        <v>44844</v>
      </c>
      <c r="AL39" s="85">
        <f>AK39</f>
        <v>44844</v>
      </c>
      <c r="AM39" s="87" t="str">
        <f ca="1">IFERROR(INDEX(_AnzeigeText,MATCH(AL39,_FeiertagsDaten,0)),"")</f>
        <v/>
      </c>
      <c r="AN39" s="89">
        <f>IF(OR(WEEKDAY(AK39,2)=1,DAY(AK39)=1),TRUNC((AK39-DATE(YEAR(AK39+3-MOD(AK39-2,7)),1,MOD(AK39-2,7)-9))/7),"")</f>
        <v>41</v>
      </c>
      <c r="AO39" s="82">
        <f>AO35+1</f>
        <v>44875</v>
      </c>
      <c r="AP39" s="85">
        <f>AO39</f>
        <v>44875</v>
      </c>
      <c r="AQ39" s="87" t="str">
        <f ca="1">IFERROR(INDEX(_AnzeigeText,MATCH(AP39,_FeiertagsDaten,0)),"")</f>
        <v/>
      </c>
      <c r="AR39" s="89" t="str">
        <f>IF(OR(WEEKDAY(AO39,2)=1,DAY(AO39)=1),TRUNC((AO39-DATE(YEAR(AO39+3-MOD(AO39-2,7)),1,MOD(AO39-2,7)-9))/7),"")</f>
        <v/>
      </c>
      <c r="AS39" s="82">
        <f>AS35+1</f>
        <v>44905</v>
      </c>
      <c r="AT39" s="85">
        <f>AS39</f>
        <v>44905</v>
      </c>
      <c r="AU39" s="87" t="str">
        <f ca="1">IFERROR(INDEX(_AnzeigeText,MATCH(AT39,_FeiertagsDaten,0)),"")</f>
        <v/>
      </c>
      <c r="AV39" s="89" t="str">
        <f>IF(OR(WEEKDAY(AS39,2)=1,DAY(AS39)=1),TRUNC((AS39-DATE(YEAR(AS39+3-MOD(AS39-2,7)),1,MOD(AS39-2,7)-9))/7),"")</f>
        <v/>
      </c>
    </row>
    <row r="40" spans="1:48" ht="17.25" customHeight="1" x14ac:dyDescent="0.2">
      <c r="A40" s="83"/>
      <c r="B40" s="86"/>
      <c r="C40" s="88"/>
      <c r="D40" s="90"/>
      <c r="E40" s="83"/>
      <c r="F40" s="86"/>
      <c r="G40" s="88"/>
      <c r="H40" s="90"/>
      <c r="I40" s="83"/>
      <c r="J40" s="86"/>
      <c r="K40" s="88"/>
      <c r="L40" s="90"/>
      <c r="M40" s="83"/>
      <c r="N40" s="86"/>
      <c r="O40" s="88"/>
      <c r="P40" s="90"/>
      <c r="Q40" s="83"/>
      <c r="R40" s="86"/>
      <c r="S40" s="88"/>
      <c r="T40" s="90"/>
      <c r="U40" s="83"/>
      <c r="V40" s="86"/>
      <c r="W40" s="88"/>
      <c r="X40" s="90"/>
      <c r="Y40" s="83"/>
      <c r="Z40" s="86"/>
      <c r="AA40" s="88"/>
      <c r="AB40" s="90"/>
      <c r="AC40" s="83"/>
      <c r="AD40" s="86"/>
      <c r="AE40" s="88"/>
      <c r="AF40" s="90"/>
      <c r="AG40" s="83"/>
      <c r="AH40" s="86"/>
      <c r="AI40" s="88"/>
      <c r="AJ40" s="90"/>
      <c r="AK40" s="83"/>
      <c r="AL40" s="86"/>
      <c r="AM40" s="88"/>
      <c r="AN40" s="90"/>
      <c r="AO40" s="83"/>
      <c r="AP40" s="86"/>
      <c r="AQ40" s="88"/>
      <c r="AR40" s="90"/>
      <c r="AS40" s="83"/>
      <c r="AT40" s="86"/>
      <c r="AU40" s="88"/>
      <c r="AV40" s="90"/>
    </row>
    <row r="41" spans="1:48" ht="17.25" customHeight="1" x14ac:dyDescent="0.2">
      <c r="A41" s="83"/>
      <c r="B41" s="86"/>
      <c r="C41" s="14" t="str">
        <f ca="1">IFERROR(INDEX(_AnzeigeText2,MATCH(B39,_EreignisseDatum,0)),"")</f>
        <v/>
      </c>
      <c r="D41" s="91" t="str">
        <f>IF(A39=_Start_MESZ,"Beginn MESZ",IF(A39=_Ende_MESZ,"Ende MESZ",""))</f>
        <v/>
      </c>
      <c r="E41" s="83"/>
      <c r="F41" s="86"/>
      <c r="G41" s="14" t="str">
        <f ca="1">IFERROR(INDEX(_AnzeigeText2,MATCH(F39,_EreignisseDatum,0)),"")</f>
        <v/>
      </c>
      <c r="H41" s="91" t="str">
        <f>IF(E39=_Start_MESZ,"Beginn MESZ",IF(E39=_Ende_MESZ,"Ende MESZ",""))</f>
        <v/>
      </c>
      <c r="I41" s="83"/>
      <c r="J41" s="86"/>
      <c r="K41" s="14" t="str">
        <f ca="1">IFERROR(INDEX(_AnzeigeText2,MATCH(J39,_EreignisseDatum,0)),"")</f>
        <v/>
      </c>
      <c r="L41" s="91" t="str">
        <f>IF(I39=_Start_MESZ,"Beginn MESZ",IF(I39=_Ende_MESZ,"Ende MESZ",""))</f>
        <v/>
      </c>
      <c r="M41" s="83"/>
      <c r="N41" s="86"/>
      <c r="O41" s="14" t="str">
        <f ca="1">IFERROR(INDEX(_AnzeigeText2,MATCH(N39,_EreignisseDatum,0)),"")</f>
        <v/>
      </c>
      <c r="P41" s="91" t="str">
        <f>IF(M39=_Start_MESZ,"Beginn MESZ",IF(M39=_Ende_MESZ,"Ende MESZ",""))</f>
        <v/>
      </c>
      <c r="Q41" s="83"/>
      <c r="R41" s="86"/>
      <c r="S41" s="14" t="str">
        <f ca="1">IFERROR(INDEX(_AnzeigeText2,MATCH(R39,_EreignisseDatum,0)),"")</f>
        <v/>
      </c>
      <c r="T41" s="91" t="str">
        <f>IF(Q39=_Start_MESZ,"Beginn MESZ",IF(Q39=_Ende_MESZ,"Ende MESZ",""))</f>
        <v/>
      </c>
      <c r="U41" s="83"/>
      <c r="V41" s="86"/>
      <c r="W41" s="14" t="str">
        <f ca="1">IFERROR(INDEX(_AnzeigeText2,MATCH(V39,_EreignisseDatum,0)),"")</f>
        <v/>
      </c>
      <c r="X41" s="91" t="str">
        <f>IF(U39=_Start_MESZ,"Beginn MESZ",IF(U39=_Ende_MESZ,"Ende MESZ",""))</f>
        <v/>
      </c>
      <c r="Y41" s="83"/>
      <c r="Z41" s="86"/>
      <c r="AA41" s="14" t="str">
        <f ca="1">IFERROR(INDEX(_AnzeigeText2,MATCH(Z39,_EreignisseDatum,0)),"")</f>
        <v/>
      </c>
      <c r="AB41" s="91" t="str">
        <f>IF(Y39=_Start_MESZ,"Beginn MESZ",IF(Y39=_Ende_MESZ,"Ende MESZ",""))</f>
        <v/>
      </c>
      <c r="AC41" s="83"/>
      <c r="AD41" s="86"/>
      <c r="AE41" s="14" t="str">
        <f ca="1">IFERROR(INDEX(_AnzeigeText2,MATCH(AD39,_EreignisseDatum,0)),"")</f>
        <v/>
      </c>
      <c r="AF41" s="91" t="str">
        <f>IF(AC39=_Start_MESZ,"Beginn MESZ",IF(AC39=_Ende_MESZ,"Ende MESZ",""))</f>
        <v/>
      </c>
      <c r="AG41" s="83"/>
      <c r="AH41" s="86"/>
      <c r="AI41" s="14" t="str">
        <f ca="1">IFERROR(INDEX(_AnzeigeText2,MATCH(AH39,_EreignisseDatum,0)),"")</f>
        <v/>
      </c>
      <c r="AJ41" s="91" t="str">
        <f>IF(AG39=_Start_MESZ,"Beginn MESZ",IF(AG39=_Ende_MESZ,"Ende MESZ",""))</f>
        <v/>
      </c>
      <c r="AK41" s="83"/>
      <c r="AL41" s="86"/>
      <c r="AM41" s="14" t="str">
        <f ca="1">IFERROR(INDEX(_AnzeigeText2,MATCH(AL39,_EreignisseDatum,0)),"")</f>
        <v/>
      </c>
      <c r="AN41" s="91" t="str">
        <f>IF(AK39=_Start_MESZ,"Beginn MESZ",IF(AK39=_Ende_MESZ,"Ende MESZ",""))</f>
        <v/>
      </c>
      <c r="AO41" s="83"/>
      <c r="AP41" s="86"/>
      <c r="AQ41" s="14" t="str">
        <f ca="1">IFERROR(INDEX(_AnzeigeText2,MATCH(AP39,_EreignisseDatum,0)),"")</f>
        <v/>
      </c>
      <c r="AR41" s="91" t="str">
        <f>IF(AO39=_Start_MESZ,"Beginn MESZ",IF(AO39=_Ende_MESZ,"Ende MESZ",""))</f>
        <v/>
      </c>
      <c r="AS41" s="83"/>
      <c r="AT41" s="86"/>
      <c r="AU41" s="14" t="str">
        <f ca="1">IFERROR(INDEX(_AnzeigeText2,MATCH(AT39,_EreignisseDatum,0)),"")</f>
        <v/>
      </c>
      <c r="AV41" s="91" t="str">
        <f>IF(AS39=_Start_MESZ,"Beginn MESZ",IF(AS39=_Ende_MESZ,"Ende MESZ",""))</f>
        <v/>
      </c>
    </row>
    <row r="42" spans="1:48" ht="17.25" customHeight="1" thickBot="1" x14ac:dyDescent="0.25">
      <c r="A42" s="84"/>
      <c r="B42" s="15">
        <f>B39-_fstDay+1</f>
        <v>10</v>
      </c>
      <c r="C42" s="16" t="str">
        <f ca="1">IFERROR(IF(ISNA(INDEX(_AnzeigeText2,MATCH(B39,_EreignisseDatum,0))),"",IF(INDEX(_EreignisseHaeufigkeit,MATCH(B39,_EreignisseDatum,0))=1,"",INDEX(_AnzeigeText2,MATCH(B39,_EreignisseDatum,0)+1))),"")</f>
        <v/>
      </c>
      <c r="D42" s="92"/>
      <c r="E42" s="84"/>
      <c r="F42" s="15">
        <f>F39-_fstDay+1</f>
        <v>41</v>
      </c>
      <c r="G42" s="16" t="str">
        <f ca="1">IFERROR(IF(ISNA(INDEX(_AnzeigeText2,MATCH(F39,_EreignisseDatum,0))),"",IF(INDEX(_EreignisseHaeufigkeit,MATCH(F39,_EreignisseDatum,0))=1,"",INDEX(_AnzeigeText2,MATCH(F39,_EreignisseDatum,0)+1))),"")</f>
        <v/>
      </c>
      <c r="H42" s="92"/>
      <c r="I42" s="84"/>
      <c r="J42" s="15">
        <f>J39-_fstDay+1</f>
        <v>69</v>
      </c>
      <c r="K42" s="16" t="str">
        <f ca="1">IFERROR(IF(ISNA(INDEX(_AnzeigeText2,MATCH(J39,_EreignisseDatum,0))),"",IF(INDEX(_EreignisseHaeufigkeit,MATCH(J39,_EreignisseDatum,0))=1,"",INDEX(_AnzeigeText2,MATCH(J39,_EreignisseDatum,0)+1))),"")</f>
        <v/>
      </c>
      <c r="L42" s="92"/>
      <c r="M42" s="84"/>
      <c r="N42" s="15">
        <f>N39-_fstDay+1</f>
        <v>100</v>
      </c>
      <c r="O42" s="16" t="str">
        <f ca="1">IFERROR(IF(ISNA(INDEX(_AnzeigeText2,MATCH(N39,_EreignisseDatum,0))),"",IF(INDEX(_EreignisseHaeufigkeit,MATCH(N39,_EreignisseDatum,0))=1,"",INDEX(_AnzeigeText2,MATCH(N39,_EreignisseDatum,0)+1))),"")</f>
        <v/>
      </c>
      <c r="P42" s="92"/>
      <c r="Q42" s="84"/>
      <c r="R42" s="15">
        <f>R39-_fstDay+1</f>
        <v>130</v>
      </c>
      <c r="S42" s="16" t="str">
        <f ca="1">IFERROR(IF(ISNA(INDEX(_AnzeigeText2,MATCH(R39,_EreignisseDatum,0))),"",IF(INDEX(_EreignisseHaeufigkeit,MATCH(R39,_EreignisseDatum,0))=1,"",INDEX(_AnzeigeText2,MATCH(R39,_EreignisseDatum,0)+1))),"")</f>
        <v/>
      </c>
      <c r="T42" s="92"/>
      <c r="U42" s="84"/>
      <c r="V42" s="15">
        <f>V39-_fstDay+1</f>
        <v>161</v>
      </c>
      <c r="W42" s="16" t="str">
        <f ca="1">IFERROR(IF(ISNA(INDEX(_AnzeigeText2,MATCH(V39,_EreignisseDatum,0))),"",IF(INDEX(_EreignisseHaeufigkeit,MATCH(V39,_EreignisseDatum,0))=1,"",INDEX(_AnzeigeText2,MATCH(V39,_EreignisseDatum,0)+1))),"")</f>
        <v/>
      </c>
      <c r="X42" s="92"/>
      <c r="Y42" s="84"/>
      <c r="Z42" s="15">
        <f>Z39-_fstDay+1</f>
        <v>191</v>
      </c>
      <c r="AA42" s="16" t="str">
        <f ca="1">IFERROR(IF(ISNA(INDEX(_AnzeigeText2,MATCH(Z39,_EreignisseDatum,0))),"",IF(INDEX(_EreignisseHaeufigkeit,MATCH(Z39,_EreignisseDatum,0))=1,"",INDEX(_AnzeigeText2,MATCH(Z39,_EreignisseDatum,0)+1))),"")</f>
        <v/>
      </c>
      <c r="AB42" s="92"/>
      <c r="AC42" s="84"/>
      <c r="AD42" s="15">
        <f>AD39-_fstDay+1</f>
        <v>222</v>
      </c>
      <c r="AE42" s="16" t="str">
        <f ca="1">IFERROR(IF(ISNA(INDEX(_AnzeigeText2,MATCH(AD39,_EreignisseDatum,0))),"",IF(INDEX(_EreignisseHaeufigkeit,MATCH(AD39,_EreignisseDatum,0))=1,"",INDEX(_AnzeigeText2,MATCH(AD39,_EreignisseDatum,0)+1))),"")</f>
        <v/>
      </c>
      <c r="AF42" s="92"/>
      <c r="AG42" s="84"/>
      <c r="AH42" s="15">
        <f>AH39-_fstDay+1</f>
        <v>253</v>
      </c>
      <c r="AI42" s="16" t="str">
        <f ca="1">IFERROR(IF(ISNA(INDEX(_AnzeigeText2,MATCH(AH39,_EreignisseDatum,0))),"",IF(INDEX(_EreignisseHaeufigkeit,MATCH(AH39,_EreignisseDatum,0))=1,"",INDEX(_AnzeigeText2,MATCH(AH39,_EreignisseDatum,0)+1))),"")</f>
        <v/>
      </c>
      <c r="AJ42" s="92"/>
      <c r="AK42" s="84"/>
      <c r="AL42" s="15">
        <f>AL39-_fstDay+1</f>
        <v>283</v>
      </c>
      <c r="AM42" s="16" t="str">
        <f ca="1">IFERROR(IF(ISNA(INDEX(_AnzeigeText2,MATCH(AL39,_EreignisseDatum,0))),"",IF(INDEX(_EreignisseHaeufigkeit,MATCH(AL39,_EreignisseDatum,0))=1,"",INDEX(_AnzeigeText2,MATCH(AL39,_EreignisseDatum,0)+1))),"")</f>
        <v/>
      </c>
      <c r="AN42" s="92"/>
      <c r="AO42" s="84"/>
      <c r="AP42" s="15">
        <f>AP39-_fstDay+1</f>
        <v>314</v>
      </c>
      <c r="AQ42" s="16" t="str">
        <f ca="1">IFERROR(IF(ISNA(INDEX(_AnzeigeText2,MATCH(AP39,_EreignisseDatum,0))),"",IF(INDEX(_EreignisseHaeufigkeit,MATCH(AP39,_EreignisseDatum,0))=1,"",INDEX(_AnzeigeText2,MATCH(AP39,_EreignisseDatum,0)+1))),"")</f>
        <v/>
      </c>
      <c r="AR42" s="92"/>
      <c r="AS42" s="84"/>
      <c r="AT42" s="15">
        <f>AT39-_fstDay+1</f>
        <v>344</v>
      </c>
      <c r="AU42" s="16" t="str">
        <f ca="1">IFERROR(IF(ISNA(INDEX(_AnzeigeText2,MATCH(AT39,_EreignisseDatum,0))),"",IF(INDEX(_EreignisseHaeufigkeit,MATCH(AT39,_EreignisseDatum,0))=1,"",INDEX(_AnzeigeText2,MATCH(AT39,_EreignisseDatum,0)+1))),"")</f>
        <v/>
      </c>
      <c r="AV42" s="92"/>
    </row>
    <row r="43" spans="1:48" ht="17.25" customHeight="1" x14ac:dyDescent="0.2">
      <c r="A43" s="82">
        <f>A39+1</f>
        <v>44572</v>
      </c>
      <c r="B43" s="85">
        <f>A43</f>
        <v>44572</v>
      </c>
      <c r="C43" s="87" t="str">
        <f ca="1">IFERROR(INDEX(_AnzeigeText,MATCH(B43,_FeiertagsDaten,0)),"")</f>
        <v/>
      </c>
      <c r="D43" s="89" t="str">
        <f>IF(OR(WEEKDAY(A43,2)=1,DAY(A43)=1),TRUNC((A43-DATE(YEAR(A43+3-MOD(A43-2,7)),1,MOD(A43-2,7)-9))/7),"")</f>
        <v/>
      </c>
      <c r="E43" s="82">
        <f>E39+1</f>
        <v>44603</v>
      </c>
      <c r="F43" s="85">
        <f>E43</f>
        <v>44603</v>
      </c>
      <c r="G43" s="87" t="str">
        <f ca="1">IFERROR(INDEX(_AnzeigeText,MATCH(F43,_FeiertagsDaten,0)),"")</f>
        <v/>
      </c>
      <c r="H43" s="89" t="str">
        <f>IF(OR(WEEKDAY(E43,2)=1,DAY(E43)=1),TRUNC((E43-DATE(YEAR(E43+3-MOD(E43-2,7)),1,MOD(E43-2,7)-9))/7),"")</f>
        <v/>
      </c>
      <c r="I43" s="82">
        <f>I39+1</f>
        <v>44631</v>
      </c>
      <c r="J43" s="85">
        <f>I43</f>
        <v>44631</v>
      </c>
      <c r="K43" s="87" t="str">
        <f ca="1">IFERROR(INDEX(_AnzeigeText,MATCH(J43,_FeiertagsDaten,0)),"")</f>
        <v/>
      </c>
      <c r="L43" s="89" t="str">
        <f>IF(OR(WEEKDAY(I43,2)=1,DAY(I43)=1),TRUNC((I43-DATE(YEAR(I43+3-MOD(I43-2,7)),1,MOD(I43-2,7)-9))/7),"")</f>
        <v/>
      </c>
      <c r="M43" s="82">
        <f>M39+1</f>
        <v>44662</v>
      </c>
      <c r="N43" s="85">
        <f>M43</f>
        <v>44662</v>
      </c>
      <c r="O43" s="87" t="str">
        <f ca="1">IFERROR(INDEX(_AnzeigeText,MATCH(N43,_FeiertagsDaten,0)),"")</f>
        <v/>
      </c>
      <c r="P43" s="89">
        <f>IF(OR(WEEKDAY(M43,2)=1,DAY(M43)=1),TRUNC((M43-DATE(YEAR(M43+3-MOD(M43-2,7)),1,MOD(M43-2,7)-9))/7),"")</f>
        <v>15</v>
      </c>
      <c r="Q43" s="82">
        <f>Q39+1</f>
        <v>44692</v>
      </c>
      <c r="R43" s="85">
        <f>Q43</f>
        <v>44692</v>
      </c>
      <c r="S43" s="87" t="str">
        <f ca="1">IFERROR(INDEX(_AnzeigeText,MATCH(R43,_FeiertagsDaten,0)),"")</f>
        <v/>
      </c>
      <c r="T43" s="89" t="str">
        <f>IF(OR(WEEKDAY(Q43,2)=1,DAY(Q43)=1),TRUNC((Q43-DATE(YEAR(Q43+3-MOD(Q43-2,7)),1,MOD(Q43-2,7)-9))/7),"")</f>
        <v/>
      </c>
      <c r="U43" s="82">
        <f>U39+1</f>
        <v>44723</v>
      </c>
      <c r="V43" s="85">
        <f>U43</f>
        <v>44723</v>
      </c>
      <c r="W43" s="87" t="str">
        <f ca="1">IFERROR(INDEX(_AnzeigeText,MATCH(V43,_FeiertagsDaten,0)),"")</f>
        <v/>
      </c>
      <c r="X43" s="89" t="str">
        <f>IF(OR(WEEKDAY(U43,2)=1,DAY(U43)=1),TRUNC((U43-DATE(YEAR(U43+3-MOD(U43-2,7)),1,MOD(U43-2,7)-9))/7),"")</f>
        <v/>
      </c>
      <c r="Y43" s="82">
        <f>Y39+1</f>
        <v>44753</v>
      </c>
      <c r="Z43" s="85">
        <f>Y43</f>
        <v>44753</v>
      </c>
      <c r="AA43" s="87" t="str">
        <f ca="1">IFERROR(INDEX(_AnzeigeText,MATCH(Z43,_FeiertagsDaten,0)),"")</f>
        <v/>
      </c>
      <c r="AB43" s="89">
        <f>IF(OR(WEEKDAY(Y43,2)=1,DAY(Y43)=1),TRUNC((Y43-DATE(YEAR(Y43+3-MOD(Y43-2,7)),1,MOD(Y43-2,7)-9))/7),"")</f>
        <v>28</v>
      </c>
      <c r="AC43" s="82">
        <f>AC39+1</f>
        <v>44784</v>
      </c>
      <c r="AD43" s="85">
        <f>AC43</f>
        <v>44784</v>
      </c>
      <c r="AE43" s="87" t="str">
        <f ca="1">IFERROR(INDEX(_AnzeigeText,MATCH(AD43,_FeiertagsDaten,0)),"")</f>
        <v/>
      </c>
      <c r="AF43" s="89" t="str">
        <f>IF(OR(WEEKDAY(AC43,2)=1,DAY(AC43)=1),TRUNC((AC43-DATE(YEAR(AC43+3-MOD(AC43-2,7)),1,MOD(AC43-2,7)-9))/7),"")</f>
        <v/>
      </c>
      <c r="AG43" s="82">
        <f>AG39+1</f>
        <v>44815</v>
      </c>
      <c r="AH43" s="85">
        <f>AG43</f>
        <v>44815</v>
      </c>
      <c r="AI43" s="87" t="str">
        <f ca="1">IFERROR(INDEX(_AnzeigeText,MATCH(AH43,_FeiertagsDaten,0)),"")</f>
        <v/>
      </c>
      <c r="AJ43" s="89" t="str">
        <f>IF(OR(WEEKDAY(AG43,2)=1,DAY(AG43)=1),TRUNC((AG43-DATE(YEAR(AG43+3-MOD(AG43-2,7)),1,MOD(AG43-2,7)-9))/7),"")</f>
        <v/>
      </c>
      <c r="AK43" s="82">
        <f>AK39+1</f>
        <v>44845</v>
      </c>
      <c r="AL43" s="85">
        <f>AK43</f>
        <v>44845</v>
      </c>
      <c r="AM43" s="87" t="str">
        <f ca="1">IFERROR(INDEX(_AnzeigeText,MATCH(AL43,_FeiertagsDaten,0)),"")</f>
        <v/>
      </c>
      <c r="AN43" s="89" t="str">
        <f>IF(OR(WEEKDAY(AK43,2)=1,DAY(AK43)=1),TRUNC((AK43-DATE(YEAR(AK43+3-MOD(AK43-2,7)),1,MOD(AK43-2,7)-9))/7),"")</f>
        <v/>
      </c>
      <c r="AO43" s="82">
        <f>AO39+1</f>
        <v>44876</v>
      </c>
      <c r="AP43" s="85">
        <f>AO43</f>
        <v>44876</v>
      </c>
      <c r="AQ43" s="87" t="str">
        <f ca="1">IFERROR(INDEX(_AnzeigeText,MATCH(AP43,_FeiertagsDaten,0)),"")</f>
        <v/>
      </c>
      <c r="AR43" s="89" t="str">
        <f>IF(OR(WEEKDAY(AO43,2)=1,DAY(AO43)=1),TRUNC((AO43-DATE(YEAR(AO43+3-MOD(AO43-2,7)),1,MOD(AO43-2,7)-9))/7),"")</f>
        <v/>
      </c>
      <c r="AS43" s="82">
        <f>AS39+1</f>
        <v>44906</v>
      </c>
      <c r="AT43" s="85">
        <f>AS43</f>
        <v>44906</v>
      </c>
      <c r="AU43" s="87" t="str">
        <f ca="1">IFERROR(INDEX(_AnzeigeText,MATCH(AT43,_FeiertagsDaten,0)),"")</f>
        <v>3. Advent</v>
      </c>
      <c r="AV43" s="89" t="str">
        <f>IF(OR(WEEKDAY(AS43,2)=1,DAY(AS43)=1),TRUNC((AS43-DATE(YEAR(AS43+3-MOD(AS43-2,7)),1,MOD(AS43-2,7)-9))/7),"")</f>
        <v/>
      </c>
    </row>
    <row r="44" spans="1:48" ht="17.25" customHeight="1" x14ac:dyDescent="0.2">
      <c r="A44" s="83"/>
      <c r="B44" s="86"/>
      <c r="C44" s="88"/>
      <c r="D44" s="90"/>
      <c r="E44" s="83"/>
      <c r="F44" s="86"/>
      <c r="G44" s="88"/>
      <c r="H44" s="90"/>
      <c r="I44" s="83"/>
      <c r="J44" s="86"/>
      <c r="K44" s="88"/>
      <c r="L44" s="90"/>
      <c r="M44" s="83"/>
      <c r="N44" s="86"/>
      <c r="O44" s="88"/>
      <c r="P44" s="90"/>
      <c r="Q44" s="83"/>
      <c r="R44" s="86"/>
      <c r="S44" s="88"/>
      <c r="T44" s="90"/>
      <c r="U44" s="83"/>
      <c r="V44" s="86"/>
      <c r="W44" s="88"/>
      <c r="X44" s="90"/>
      <c r="Y44" s="83"/>
      <c r="Z44" s="86"/>
      <c r="AA44" s="88"/>
      <c r="AB44" s="90"/>
      <c r="AC44" s="83"/>
      <c r="AD44" s="86"/>
      <c r="AE44" s="88"/>
      <c r="AF44" s="90"/>
      <c r="AG44" s="83"/>
      <c r="AH44" s="86"/>
      <c r="AI44" s="88"/>
      <c r="AJ44" s="90"/>
      <c r="AK44" s="83"/>
      <c r="AL44" s="86"/>
      <c r="AM44" s="88"/>
      <c r="AN44" s="90"/>
      <c r="AO44" s="83"/>
      <c r="AP44" s="86"/>
      <c r="AQ44" s="88"/>
      <c r="AR44" s="90"/>
      <c r="AS44" s="83"/>
      <c r="AT44" s="86"/>
      <c r="AU44" s="88"/>
      <c r="AV44" s="90"/>
    </row>
    <row r="45" spans="1:48" ht="17.25" customHeight="1" x14ac:dyDescent="0.2">
      <c r="A45" s="83"/>
      <c r="B45" s="86"/>
      <c r="C45" s="14" t="str">
        <f ca="1">IFERROR(INDEX(_AnzeigeText2,MATCH(B43,_EreignisseDatum,0)),"")</f>
        <v/>
      </c>
      <c r="D45" s="91" t="str">
        <f>IF(A43=_Start_MESZ,"Beginn MESZ",IF(A43=_Ende_MESZ,"Ende MESZ",""))</f>
        <v/>
      </c>
      <c r="E45" s="83"/>
      <c r="F45" s="86"/>
      <c r="G45" s="14" t="str">
        <f ca="1">IFERROR(INDEX(_AnzeigeText2,MATCH(F43,_EreignisseDatum,0)),"")</f>
        <v/>
      </c>
      <c r="H45" s="91" t="str">
        <f>IF(E43=_Start_MESZ,"Beginn MESZ",IF(E43=_Ende_MESZ,"Ende MESZ",""))</f>
        <v/>
      </c>
      <c r="I45" s="83"/>
      <c r="J45" s="86"/>
      <c r="K45" s="14" t="str">
        <f ca="1">IFERROR(INDEX(_AnzeigeText2,MATCH(J43,_EreignisseDatum,0)),"")</f>
        <v/>
      </c>
      <c r="L45" s="91" t="str">
        <f>IF(I43=_Start_MESZ,"Beginn MESZ",IF(I43=_Ende_MESZ,"Ende MESZ",""))</f>
        <v/>
      </c>
      <c r="M45" s="83"/>
      <c r="N45" s="86"/>
      <c r="O45" s="14" t="str">
        <f ca="1">IFERROR(INDEX(_AnzeigeText2,MATCH(N43,_EreignisseDatum,0)),"")</f>
        <v/>
      </c>
      <c r="P45" s="91" t="str">
        <f>IF(M43=_Start_MESZ,"Beginn MESZ",IF(M43=_Ende_MESZ,"Ende MESZ",""))</f>
        <v/>
      </c>
      <c r="Q45" s="83"/>
      <c r="R45" s="86"/>
      <c r="S45" s="14" t="str">
        <f ca="1">IFERROR(INDEX(_AnzeigeText2,MATCH(R43,_EreignisseDatum,0)),"")</f>
        <v/>
      </c>
      <c r="T45" s="91" t="str">
        <f>IF(Q43=_Start_MESZ,"Beginn MESZ",IF(Q43=_Ende_MESZ,"Ende MESZ",""))</f>
        <v/>
      </c>
      <c r="U45" s="83"/>
      <c r="V45" s="86"/>
      <c r="W45" s="14" t="str">
        <f ca="1">IFERROR(INDEX(_AnzeigeText2,MATCH(V43,_EreignisseDatum,0)),"")</f>
        <v/>
      </c>
      <c r="X45" s="91" t="str">
        <f>IF(U43=_Start_MESZ,"Beginn MESZ",IF(U43=_Ende_MESZ,"Ende MESZ",""))</f>
        <v/>
      </c>
      <c r="Y45" s="83"/>
      <c r="Z45" s="86"/>
      <c r="AA45" s="14" t="str">
        <f ca="1">IFERROR(INDEX(_AnzeigeText2,MATCH(Z43,_EreignisseDatum,0)),"")</f>
        <v/>
      </c>
      <c r="AB45" s="91" t="str">
        <f>IF(Y43=_Start_MESZ,"Beginn MESZ",IF(Y43=_Ende_MESZ,"Ende MESZ",""))</f>
        <v/>
      </c>
      <c r="AC45" s="83"/>
      <c r="AD45" s="86"/>
      <c r="AE45" s="14" t="str">
        <f ca="1">IFERROR(INDEX(_AnzeigeText2,MATCH(AD43,_EreignisseDatum,0)),"")</f>
        <v/>
      </c>
      <c r="AF45" s="91" t="str">
        <f>IF(AC43=_Start_MESZ,"Beginn MESZ",IF(AC43=_Ende_MESZ,"Ende MESZ",""))</f>
        <v/>
      </c>
      <c r="AG45" s="83"/>
      <c r="AH45" s="86"/>
      <c r="AI45" s="14" t="str">
        <f ca="1">IFERROR(INDEX(_AnzeigeText2,MATCH(AH43,_EreignisseDatum,0)),"")</f>
        <v/>
      </c>
      <c r="AJ45" s="91" t="str">
        <f>IF(AG43=_Start_MESZ,"Beginn MESZ",IF(AG43=_Ende_MESZ,"Ende MESZ",""))</f>
        <v/>
      </c>
      <c r="AK45" s="83"/>
      <c r="AL45" s="86"/>
      <c r="AM45" s="14" t="str">
        <f ca="1">IFERROR(INDEX(_AnzeigeText2,MATCH(AL43,_EreignisseDatum,0)),"")</f>
        <v/>
      </c>
      <c r="AN45" s="91" t="str">
        <f>IF(AK43=_Start_MESZ,"Beginn MESZ",IF(AK43=_Ende_MESZ,"Ende MESZ",""))</f>
        <v/>
      </c>
      <c r="AO45" s="83"/>
      <c r="AP45" s="86"/>
      <c r="AQ45" s="14" t="str">
        <f ca="1">IFERROR(INDEX(_AnzeigeText2,MATCH(AP43,_EreignisseDatum,0)),"")</f>
        <v/>
      </c>
      <c r="AR45" s="91" t="str">
        <f>IF(AO43=_Start_MESZ,"Beginn MESZ",IF(AO43=_Ende_MESZ,"Ende MESZ",""))</f>
        <v/>
      </c>
      <c r="AS45" s="83"/>
      <c r="AT45" s="86"/>
      <c r="AU45" s="14" t="str">
        <f ca="1">IFERROR(INDEX(_AnzeigeText2,MATCH(AT43,_EreignisseDatum,0)),"")</f>
        <v/>
      </c>
      <c r="AV45" s="91" t="str">
        <f>IF(AS43=_Start_MESZ,"Beginn MESZ",IF(AS43=_Ende_MESZ,"Ende MESZ",""))</f>
        <v/>
      </c>
    </row>
    <row r="46" spans="1:48" ht="17.25" customHeight="1" thickBot="1" x14ac:dyDescent="0.25">
      <c r="A46" s="84"/>
      <c r="B46" s="15">
        <f>B43-_fstDay+1</f>
        <v>11</v>
      </c>
      <c r="C46" s="16" t="str">
        <f ca="1">IFERROR(IF(ISNA(INDEX(_AnzeigeText2,MATCH(B43,_EreignisseDatum,0))),"",IF(INDEX(_EreignisseHaeufigkeit,MATCH(B43,_EreignisseDatum,0))=1,"",INDEX(_AnzeigeText2,MATCH(B43,_EreignisseDatum,0)+1))),"")</f>
        <v/>
      </c>
      <c r="D46" s="92"/>
      <c r="E46" s="84"/>
      <c r="F46" s="15">
        <f>F43-_fstDay+1</f>
        <v>42</v>
      </c>
      <c r="G46" s="16" t="str">
        <f ca="1">IFERROR(IF(ISNA(INDEX(_AnzeigeText2,MATCH(F43,_EreignisseDatum,0))),"",IF(INDEX(_EreignisseHaeufigkeit,MATCH(F43,_EreignisseDatum,0))=1,"",INDEX(_AnzeigeText2,MATCH(F43,_EreignisseDatum,0)+1))),"")</f>
        <v/>
      </c>
      <c r="H46" s="92"/>
      <c r="I46" s="84"/>
      <c r="J46" s="15">
        <f>J43-_fstDay+1</f>
        <v>70</v>
      </c>
      <c r="K46" s="16" t="str">
        <f ca="1">IFERROR(IF(ISNA(INDEX(_AnzeigeText2,MATCH(J43,_EreignisseDatum,0))),"",IF(INDEX(_EreignisseHaeufigkeit,MATCH(J43,_EreignisseDatum,0))=1,"",INDEX(_AnzeigeText2,MATCH(J43,_EreignisseDatum,0)+1))),"")</f>
        <v/>
      </c>
      <c r="L46" s="92"/>
      <c r="M46" s="84"/>
      <c r="N46" s="15">
        <f>N43-_fstDay+1</f>
        <v>101</v>
      </c>
      <c r="O46" s="16" t="str">
        <f ca="1">IFERROR(IF(ISNA(INDEX(_AnzeigeText2,MATCH(N43,_EreignisseDatum,0))),"",IF(INDEX(_EreignisseHaeufigkeit,MATCH(N43,_EreignisseDatum,0))=1,"",INDEX(_AnzeigeText2,MATCH(N43,_EreignisseDatum,0)+1))),"")</f>
        <v/>
      </c>
      <c r="P46" s="92"/>
      <c r="Q46" s="84"/>
      <c r="R46" s="15">
        <f>R43-_fstDay+1</f>
        <v>131</v>
      </c>
      <c r="S46" s="16" t="str">
        <f ca="1">IFERROR(IF(ISNA(INDEX(_AnzeigeText2,MATCH(R43,_EreignisseDatum,0))),"",IF(INDEX(_EreignisseHaeufigkeit,MATCH(R43,_EreignisseDatum,0))=1,"",INDEX(_AnzeigeText2,MATCH(R43,_EreignisseDatum,0)+1))),"")</f>
        <v/>
      </c>
      <c r="T46" s="92"/>
      <c r="U46" s="84"/>
      <c r="V46" s="15">
        <f>V43-_fstDay+1</f>
        <v>162</v>
      </c>
      <c r="W46" s="16" t="str">
        <f ca="1">IFERROR(IF(ISNA(INDEX(_AnzeigeText2,MATCH(V43,_EreignisseDatum,0))),"",IF(INDEX(_EreignisseHaeufigkeit,MATCH(V43,_EreignisseDatum,0))=1,"",INDEX(_AnzeigeText2,MATCH(V43,_EreignisseDatum,0)+1))),"")</f>
        <v/>
      </c>
      <c r="X46" s="92"/>
      <c r="Y46" s="84"/>
      <c r="Z46" s="15">
        <f>Z43-_fstDay+1</f>
        <v>192</v>
      </c>
      <c r="AA46" s="16" t="str">
        <f ca="1">IFERROR(IF(ISNA(INDEX(_AnzeigeText2,MATCH(Z43,_EreignisseDatum,0))),"",IF(INDEX(_EreignisseHaeufigkeit,MATCH(Z43,_EreignisseDatum,0))=1,"",INDEX(_AnzeigeText2,MATCH(Z43,_EreignisseDatum,0)+1))),"")</f>
        <v/>
      </c>
      <c r="AB46" s="92"/>
      <c r="AC46" s="84"/>
      <c r="AD46" s="15">
        <f>AD43-_fstDay+1</f>
        <v>223</v>
      </c>
      <c r="AE46" s="16" t="str">
        <f ca="1">IFERROR(IF(ISNA(INDEX(_AnzeigeText2,MATCH(AD43,_EreignisseDatum,0))),"",IF(INDEX(_EreignisseHaeufigkeit,MATCH(AD43,_EreignisseDatum,0))=1,"",INDEX(_AnzeigeText2,MATCH(AD43,_EreignisseDatum,0)+1))),"")</f>
        <v/>
      </c>
      <c r="AF46" s="92"/>
      <c r="AG46" s="84"/>
      <c r="AH46" s="15">
        <f>AH43-_fstDay+1</f>
        <v>254</v>
      </c>
      <c r="AI46" s="16" t="str">
        <f ca="1">IFERROR(IF(ISNA(INDEX(_AnzeigeText2,MATCH(AH43,_EreignisseDatum,0))),"",IF(INDEX(_EreignisseHaeufigkeit,MATCH(AH43,_EreignisseDatum,0))=1,"",INDEX(_AnzeigeText2,MATCH(AH43,_EreignisseDatum,0)+1))),"")</f>
        <v/>
      </c>
      <c r="AJ46" s="92"/>
      <c r="AK46" s="84"/>
      <c r="AL46" s="15">
        <f>AL43-_fstDay+1</f>
        <v>284</v>
      </c>
      <c r="AM46" s="16" t="str">
        <f ca="1">IFERROR(IF(ISNA(INDEX(_AnzeigeText2,MATCH(AL43,_EreignisseDatum,0))),"",IF(INDEX(_EreignisseHaeufigkeit,MATCH(AL43,_EreignisseDatum,0))=1,"",INDEX(_AnzeigeText2,MATCH(AL43,_EreignisseDatum,0)+1))),"")</f>
        <v/>
      </c>
      <c r="AN46" s="92"/>
      <c r="AO46" s="84"/>
      <c r="AP46" s="15">
        <f>AP43-_fstDay+1</f>
        <v>315</v>
      </c>
      <c r="AQ46" s="16" t="str">
        <f ca="1">IFERROR(IF(ISNA(INDEX(_AnzeigeText2,MATCH(AP43,_EreignisseDatum,0))),"",IF(INDEX(_EreignisseHaeufigkeit,MATCH(AP43,_EreignisseDatum,0))=1,"",INDEX(_AnzeigeText2,MATCH(AP43,_EreignisseDatum,0)+1))),"")</f>
        <v/>
      </c>
      <c r="AR46" s="92"/>
      <c r="AS46" s="84"/>
      <c r="AT46" s="15">
        <f>AT43-_fstDay+1</f>
        <v>345</v>
      </c>
      <c r="AU46" s="16" t="str">
        <f ca="1">IFERROR(IF(ISNA(INDEX(_AnzeigeText2,MATCH(AT43,_EreignisseDatum,0))),"",IF(INDEX(_EreignisseHaeufigkeit,MATCH(AT43,_EreignisseDatum,0))=1,"",INDEX(_AnzeigeText2,MATCH(AT43,_EreignisseDatum,0)+1))),"")</f>
        <v/>
      </c>
      <c r="AV46" s="92"/>
    </row>
    <row r="47" spans="1:48" ht="17.25" customHeight="1" x14ac:dyDescent="0.2">
      <c r="A47" s="82">
        <f>A43+1</f>
        <v>44573</v>
      </c>
      <c r="B47" s="85">
        <f>A47</f>
        <v>44573</v>
      </c>
      <c r="C47" s="87" t="str">
        <f ca="1">IFERROR(INDEX(_AnzeigeText,MATCH(B47,_FeiertagsDaten,0)),"")</f>
        <v/>
      </c>
      <c r="D47" s="89" t="str">
        <f>IF(OR(WEEKDAY(A47,2)=1,DAY(A47)=1),TRUNC((A47-DATE(YEAR(A47+3-MOD(A47-2,7)),1,MOD(A47-2,7)-9))/7),"")</f>
        <v/>
      </c>
      <c r="E47" s="82">
        <f>E43+1</f>
        <v>44604</v>
      </c>
      <c r="F47" s="85">
        <f>E47</f>
        <v>44604</v>
      </c>
      <c r="G47" s="87" t="str">
        <f ca="1">IFERROR(INDEX(_AnzeigeText,MATCH(F47,_FeiertagsDaten,0)),"")</f>
        <v/>
      </c>
      <c r="H47" s="89" t="str">
        <f>IF(OR(WEEKDAY(E47,2)=1,DAY(E47)=1),TRUNC((E47-DATE(YEAR(E47+3-MOD(E47-2,7)),1,MOD(E47-2,7)-9))/7),"")</f>
        <v/>
      </c>
      <c r="I47" s="82">
        <f>I43+1</f>
        <v>44632</v>
      </c>
      <c r="J47" s="85">
        <f>I47</f>
        <v>44632</v>
      </c>
      <c r="K47" s="87" t="str">
        <f ca="1">IFERROR(INDEX(_AnzeigeText,MATCH(J47,_FeiertagsDaten,0)),"")</f>
        <v/>
      </c>
      <c r="L47" s="89" t="str">
        <f>IF(OR(WEEKDAY(I47,2)=1,DAY(I47)=1),TRUNC((I47-DATE(YEAR(I47+3-MOD(I47-2,7)),1,MOD(I47-2,7)-9))/7),"")</f>
        <v/>
      </c>
      <c r="M47" s="82">
        <f>M43+1</f>
        <v>44663</v>
      </c>
      <c r="N47" s="85">
        <f>M47</f>
        <v>44663</v>
      </c>
      <c r="O47" s="87" t="str">
        <f ca="1">IFERROR(INDEX(_AnzeigeText,MATCH(N47,_FeiertagsDaten,0)),"")</f>
        <v/>
      </c>
      <c r="P47" s="89" t="str">
        <f>IF(OR(WEEKDAY(M47,2)=1,DAY(M47)=1),TRUNC((M47-DATE(YEAR(M47+3-MOD(M47-2,7)),1,MOD(M47-2,7)-9))/7),"")</f>
        <v/>
      </c>
      <c r="Q47" s="82">
        <f>Q43+1</f>
        <v>44693</v>
      </c>
      <c r="R47" s="85">
        <f>Q47</f>
        <v>44693</v>
      </c>
      <c r="S47" s="87" t="str">
        <f ca="1">IFERROR(INDEX(_AnzeigeText,MATCH(R47,_FeiertagsDaten,0)),"")</f>
        <v/>
      </c>
      <c r="T47" s="89" t="str">
        <f>IF(OR(WEEKDAY(Q47,2)=1,DAY(Q47)=1),TRUNC((Q47-DATE(YEAR(Q47+3-MOD(Q47-2,7)),1,MOD(Q47-2,7)-9))/7),"")</f>
        <v/>
      </c>
      <c r="U47" s="82">
        <f>U43+1</f>
        <v>44724</v>
      </c>
      <c r="V47" s="85">
        <f>U47</f>
        <v>44724</v>
      </c>
      <c r="W47" s="87" t="str">
        <f ca="1">IFERROR(INDEX(_AnzeigeText,MATCH(V47,_FeiertagsDaten,0)),"")</f>
        <v/>
      </c>
      <c r="X47" s="89" t="str">
        <f>IF(OR(WEEKDAY(U47,2)=1,DAY(U47)=1),TRUNC((U47-DATE(YEAR(U47+3-MOD(U47-2,7)),1,MOD(U47-2,7)-9))/7),"")</f>
        <v/>
      </c>
      <c r="Y47" s="82">
        <f>Y43+1</f>
        <v>44754</v>
      </c>
      <c r="Z47" s="85">
        <f>Y47</f>
        <v>44754</v>
      </c>
      <c r="AA47" s="87" t="str">
        <f ca="1">IFERROR(INDEX(_AnzeigeText,MATCH(Z47,_FeiertagsDaten,0)),"")</f>
        <v/>
      </c>
      <c r="AB47" s="89" t="str">
        <f>IF(OR(WEEKDAY(Y47,2)=1,DAY(Y47)=1),TRUNC((Y47-DATE(YEAR(Y47+3-MOD(Y47-2,7)),1,MOD(Y47-2,7)-9))/7),"")</f>
        <v/>
      </c>
      <c r="AC47" s="82">
        <f>AC43+1</f>
        <v>44785</v>
      </c>
      <c r="AD47" s="85">
        <f>AC47</f>
        <v>44785</v>
      </c>
      <c r="AE47" s="87" t="str">
        <f ca="1">IFERROR(INDEX(_AnzeigeText,MATCH(AD47,_FeiertagsDaten,0)),"")</f>
        <v/>
      </c>
      <c r="AF47" s="89" t="str">
        <f>IF(OR(WEEKDAY(AC47,2)=1,DAY(AC47)=1),TRUNC((AC47-DATE(YEAR(AC47+3-MOD(AC47-2,7)),1,MOD(AC47-2,7)-9))/7),"")</f>
        <v/>
      </c>
      <c r="AG47" s="82">
        <f>AG43+1</f>
        <v>44816</v>
      </c>
      <c r="AH47" s="85">
        <f>AG47</f>
        <v>44816</v>
      </c>
      <c r="AI47" s="87" t="str">
        <f ca="1">IFERROR(INDEX(_AnzeigeText,MATCH(AH47,_FeiertagsDaten,0)),"")</f>
        <v/>
      </c>
      <c r="AJ47" s="89">
        <f>IF(OR(WEEKDAY(AG47,2)=1,DAY(AG47)=1),TRUNC((AG47-DATE(YEAR(AG47+3-MOD(AG47-2,7)),1,MOD(AG47-2,7)-9))/7),"")</f>
        <v>37</v>
      </c>
      <c r="AK47" s="82">
        <f>AK43+1</f>
        <v>44846</v>
      </c>
      <c r="AL47" s="85">
        <f>AK47</f>
        <v>44846</v>
      </c>
      <c r="AM47" s="87" t="str">
        <f ca="1">IFERROR(INDEX(_AnzeigeText,MATCH(AL47,_FeiertagsDaten,0)),"")</f>
        <v/>
      </c>
      <c r="AN47" s="89" t="str">
        <f>IF(OR(WEEKDAY(AK47,2)=1,DAY(AK47)=1),TRUNC((AK47-DATE(YEAR(AK47+3-MOD(AK47-2,7)),1,MOD(AK47-2,7)-9))/7),"")</f>
        <v/>
      </c>
      <c r="AO47" s="82">
        <f>AO43+1</f>
        <v>44877</v>
      </c>
      <c r="AP47" s="85">
        <f>AO47</f>
        <v>44877</v>
      </c>
      <c r="AQ47" s="87" t="str">
        <f ca="1">IFERROR(INDEX(_AnzeigeText,MATCH(AP47,_FeiertagsDaten,0)),"")</f>
        <v/>
      </c>
      <c r="AR47" s="89" t="str">
        <f>IF(OR(WEEKDAY(AO47,2)=1,DAY(AO47)=1),TRUNC((AO47-DATE(YEAR(AO47+3-MOD(AO47-2,7)),1,MOD(AO47-2,7)-9))/7),"")</f>
        <v/>
      </c>
      <c r="AS47" s="82">
        <f>AS43+1</f>
        <v>44907</v>
      </c>
      <c r="AT47" s="85">
        <f>AS47</f>
        <v>44907</v>
      </c>
      <c r="AU47" s="87" t="str">
        <f ca="1">IFERROR(INDEX(_AnzeigeText,MATCH(AT47,_FeiertagsDaten,0)),"")</f>
        <v/>
      </c>
      <c r="AV47" s="89">
        <f>IF(OR(WEEKDAY(AS47,2)=1,DAY(AS47)=1),TRUNC((AS47-DATE(YEAR(AS47+3-MOD(AS47-2,7)),1,MOD(AS47-2,7)-9))/7),"")</f>
        <v>50</v>
      </c>
    </row>
    <row r="48" spans="1:48" ht="17.25" customHeight="1" x14ac:dyDescent="0.2">
      <c r="A48" s="83"/>
      <c r="B48" s="86"/>
      <c r="C48" s="88"/>
      <c r="D48" s="90"/>
      <c r="E48" s="83"/>
      <c r="F48" s="86"/>
      <c r="G48" s="88"/>
      <c r="H48" s="90"/>
      <c r="I48" s="83"/>
      <c r="J48" s="86"/>
      <c r="K48" s="88"/>
      <c r="L48" s="90"/>
      <c r="M48" s="83"/>
      <c r="N48" s="86"/>
      <c r="O48" s="88"/>
      <c r="P48" s="90"/>
      <c r="Q48" s="83"/>
      <c r="R48" s="86"/>
      <c r="S48" s="88"/>
      <c r="T48" s="90"/>
      <c r="U48" s="83"/>
      <c r="V48" s="86"/>
      <c r="W48" s="88"/>
      <c r="X48" s="90"/>
      <c r="Y48" s="83"/>
      <c r="Z48" s="86"/>
      <c r="AA48" s="88"/>
      <c r="AB48" s="90"/>
      <c r="AC48" s="83"/>
      <c r="AD48" s="86"/>
      <c r="AE48" s="88"/>
      <c r="AF48" s="90"/>
      <c r="AG48" s="83"/>
      <c r="AH48" s="86"/>
      <c r="AI48" s="88"/>
      <c r="AJ48" s="90"/>
      <c r="AK48" s="83"/>
      <c r="AL48" s="86"/>
      <c r="AM48" s="88"/>
      <c r="AN48" s="90"/>
      <c r="AO48" s="83"/>
      <c r="AP48" s="86"/>
      <c r="AQ48" s="88"/>
      <c r="AR48" s="90"/>
      <c r="AS48" s="83"/>
      <c r="AT48" s="86"/>
      <c r="AU48" s="88"/>
      <c r="AV48" s="90"/>
    </row>
    <row r="49" spans="1:48" ht="17.25" customHeight="1" x14ac:dyDescent="0.2">
      <c r="A49" s="83"/>
      <c r="B49" s="86"/>
      <c r="C49" s="14" t="str">
        <f ca="1">IFERROR(INDEX(_AnzeigeText2,MATCH(B47,_EreignisseDatum,0)),"")</f>
        <v/>
      </c>
      <c r="D49" s="91" t="str">
        <f>IF(A47=_Start_MESZ,"Beginn MESZ",IF(A47=_Ende_MESZ,"Ende MESZ",""))</f>
        <v/>
      </c>
      <c r="E49" s="83"/>
      <c r="F49" s="86"/>
      <c r="G49" s="14" t="str">
        <f ca="1">IFERROR(INDEX(_AnzeigeText2,MATCH(F47,_EreignisseDatum,0)),"")</f>
        <v/>
      </c>
      <c r="H49" s="91" t="str">
        <f>IF(E47=_Start_MESZ,"Beginn MESZ",IF(E47=_Ende_MESZ,"Ende MESZ",""))</f>
        <v/>
      </c>
      <c r="I49" s="83"/>
      <c r="J49" s="86"/>
      <c r="K49" s="14" t="str">
        <f ca="1">IFERROR(INDEX(_AnzeigeText2,MATCH(J47,_EreignisseDatum,0)),"")</f>
        <v/>
      </c>
      <c r="L49" s="91" t="str">
        <f>IF(I47=_Start_MESZ,"Beginn MESZ",IF(I47=_Ende_MESZ,"Ende MESZ",""))</f>
        <v/>
      </c>
      <c r="M49" s="83"/>
      <c r="N49" s="86"/>
      <c r="O49" s="14" t="str">
        <f ca="1">IFERROR(INDEX(_AnzeigeText2,MATCH(N47,_EreignisseDatum,0)),"")</f>
        <v/>
      </c>
      <c r="P49" s="91" t="str">
        <f>IF(M47=_Start_MESZ,"Beginn MESZ",IF(M47=_Ende_MESZ,"Ende MESZ",""))</f>
        <v/>
      </c>
      <c r="Q49" s="83"/>
      <c r="R49" s="86"/>
      <c r="S49" s="14" t="str">
        <f ca="1">IFERROR(INDEX(_AnzeigeText2,MATCH(R47,_EreignisseDatum,0)),"")</f>
        <v/>
      </c>
      <c r="T49" s="91" t="str">
        <f>IF(Q47=_Start_MESZ,"Beginn MESZ",IF(Q47=_Ende_MESZ,"Ende MESZ",""))</f>
        <v/>
      </c>
      <c r="U49" s="83"/>
      <c r="V49" s="86"/>
      <c r="W49" s="14" t="str">
        <f ca="1">IFERROR(INDEX(_AnzeigeText2,MATCH(V47,_EreignisseDatum,0)),"")</f>
        <v/>
      </c>
      <c r="X49" s="91" t="str">
        <f>IF(U47=_Start_MESZ,"Beginn MESZ",IF(U47=_Ende_MESZ,"Ende MESZ",""))</f>
        <v/>
      </c>
      <c r="Y49" s="83"/>
      <c r="Z49" s="86"/>
      <c r="AA49" s="14" t="str">
        <f ca="1">IFERROR(INDEX(_AnzeigeText2,MATCH(Z47,_EreignisseDatum,0)),"")</f>
        <v/>
      </c>
      <c r="AB49" s="91" t="str">
        <f>IF(Y47=_Start_MESZ,"Beginn MESZ",IF(Y47=_Ende_MESZ,"Ende MESZ",""))</f>
        <v/>
      </c>
      <c r="AC49" s="83"/>
      <c r="AD49" s="86"/>
      <c r="AE49" s="14" t="str">
        <f ca="1">IFERROR(INDEX(_AnzeigeText2,MATCH(AD47,_EreignisseDatum,0)),"")</f>
        <v/>
      </c>
      <c r="AF49" s="91" t="str">
        <f>IF(AC47=_Start_MESZ,"Beginn MESZ",IF(AC47=_Ende_MESZ,"Ende MESZ",""))</f>
        <v/>
      </c>
      <c r="AG49" s="83"/>
      <c r="AH49" s="86"/>
      <c r="AI49" s="14" t="str">
        <f ca="1">IFERROR(INDEX(_AnzeigeText2,MATCH(AH47,_EreignisseDatum,0)),"")</f>
        <v/>
      </c>
      <c r="AJ49" s="91" t="str">
        <f>IF(AG47=_Start_MESZ,"Beginn MESZ",IF(AG47=_Ende_MESZ,"Ende MESZ",""))</f>
        <v/>
      </c>
      <c r="AK49" s="83"/>
      <c r="AL49" s="86"/>
      <c r="AM49" s="14" t="str">
        <f ca="1">IFERROR(INDEX(_AnzeigeText2,MATCH(AL47,_EreignisseDatum,0)),"")</f>
        <v/>
      </c>
      <c r="AN49" s="91" t="str">
        <f>IF(AK47=_Start_MESZ,"Beginn MESZ",IF(AK47=_Ende_MESZ,"Ende MESZ",""))</f>
        <v/>
      </c>
      <c r="AO49" s="83"/>
      <c r="AP49" s="86"/>
      <c r="AQ49" s="14" t="str">
        <f ca="1">IFERROR(INDEX(_AnzeigeText2,MATCH(AP47,_EreignisseDatum,0)),"")</f>
        <v/>
      </c>
      <c r="AR49" s="91" t="str">
        <f>IF(AO47=_Start_MESZ,"Beginn MESZ",IF(AO47=_Ende_MESZ,"Ende MESZ",""))</f>
        <v/>
      </c>
      <c r="AS49" s="83"/>
      <c r="AT49" s="86"/>
      <c r="AU49" s="14" t="str">
        <f ca="1">IFERROR(INDEX(_AnzeigeText2,MATCH(AT47,_EreignisseDatum,0)),"")</f>
        <v/>
      </c>
      <c r="AV49" s="91" t="str">
        <f>IF(AS47=_Start_MESZ,"Beginn MESZ",IF(AS47=_Ende_MESZ,"Ende MESZ",""))</f>
        <v/>
      </c>
    </row>
    <row r="50" spans="1:48" ht="17.25" customHeight="1" thickBot="1" x14ac:dyDescent="0.25">
      <c r="A50" s="84"/>
      <c r="B50" s="15">
        <f>B47-_fstDay+1</f>
        <v>12</v>
      </c>
      <c r="C50" s="16" t="str">
        <f ca="1">IFERROR(IF(ISNA(INDEX(_AnzeigeText2,MATCH(B47,_EreignisseDatum,0))),"",IF(INDEX(_EreignisseHaeufigkeit,MATCH(B47,_EreignisseDatum,0))=1,"",INDEX(_AnzeigeText2,MATCH(B47,_EreignisseDatum,0)+1))),"")</f>
        <v/>
      </c>
      <c r="D50" s="92"/>
      <c r="E50" s="84"/>
      <c r="F50" s="15">
        <f>F47-_fstDay+1</f>
        <v>43</v>
      </c>
      <c r="G50" s="16" t="str">
        <f ca="1">IFERROR(IF(ISNA(INDEX(_AnzeigeText2,MATCH(F47,_EreignisseDatum,0))),"",IF(INDEX(_EreignisseHaeufigkeit,MATCH(F47,_EreignisseDatum,0))=1,"",INDEX(_AnzeigeText2,MATCH(F47,_EreignisseDatum,0)+1))),"")</f>
        <v/>
      </c>
      <c r="H50" s="92"/>
      <c r="I50" s="84"/>
      <c r="J50" s="15">
        <f>J47-_fstDay+1</f>
        <v>71</v>
      </c>
      <c r="K50" s="16" t="str">
        <f ca="1">IFERROR(IF(ISNA(INDEX(_AnzeigeText2,MATCH(J47,_EreignisseDatum,0))),"",IF(INDEX(_EreignisseHaeufigkeit,MATCH(J47,_EreignisseDatum,0))=1,"",INDEX(_AnzeigeText2,MATCH(J47,_EreignisseDatum,0)+1))),"")</f>
        <v/>
      </c>
      <c r="L50" s="92"/>
      <c r="M50" s="84"/>
      <c r="N50" s="15">
        <f>N47-_fstDay+1</f>
        <v>102</v>
      </c>
      <c r="O50" s="16" t="str">
        <f ca="1">IFERROR(IF(ISNA(INDEX(_AnzeigeText2,MATCH(N47,_EreignisseDatum,0))),"",IF(INDEX(_EreignisseHaeufigkeit,MATCH(N47,_EreignisseDatum,0))=1,"",INDEX(_AnzeigeText2,MATCH(N47,_EreignisseDatum,0)+1))),"")</f>
        <v/>
      </c>
      <c r="P50" s="92"/>
      <c r="Q50" s="84"/>
      <c r="R50" s="15">
        <f>R47-_fstDay+1</f>
        <v>132</v>
      </c>
      <c r="S50" s="16" t="str">
        <f ca="1">IFERROR(IF(ISNA(INDEX(_AnzeigeText2,MATCH(R47,_EreignisseDatum,0))),"",IF(INDEX(_EreignisseHaeufigkeit,MATCH(R47,_EreignisseDatum,0))=1,"",INDEX(_AnzeigeText2,MATCH(R47,_EreignisseDatum,0)+1))),"")</f>
        <v/>
      </c>
      <c r="T50" s="92"/>
      <c r="U50" s="84"/>
      <c r="V50" s="15">
        <f>V47-_fstDay+1</f>
        <v>163</v>
      </c>
      <c r="W50" s="16" t="str">
        <f ca="1">IFERROR(IF(ISNA(INDEX(_AnzeigeText2,MATCH(V47,_EreignisseDatum,0))),"",IF(INDEX(_EreignisseHaeufigkeit,MATCH(V47,_EreignisseDatum,0))=1,"",INDEX(_AnzeigeText2,MATCH(V47,_EreignisseDatum,0)+1))),"")</f>
        <v/>
      </c>
      <c r="X50" s="92"/>
      <c r="Y50" s="84"/>
      <c r="Z50" s="15">
        <f>Z47-_fstDay+1</f>
        <v>193</v>
      </c>
      <c r="AA50" s="16" t="str">
        <f ca="1">IFERROR(IF(ISNA(INDEX(_AnzeigeText2,MATCH(Z47,_EreignisseDatum,0))),"",IF(INDEX(_EreignisseHaeufigkeit,MATCH(Z47,_EreignisseDatum,0))=1,"",INDEX(_AnzeigeText2,MATCH(Z47,_EreignisseDatum,0)+1))),"")</f>
        <v/>
      </c>
      <c r="AB50" s="92"/>
      <c r="AC50" s="84"/>
      <c r="AD50" s="15">
        <f>AD47-_fstDay+1</f>
        <v>224</v>
      </c>
      <c r="AE50" s="16" t="str">
        <f ca="1">IFERROR(IF(ISNA(INDEX(_AnzeigeText2,MATCH(AD47,_EreignisseDatum,0))),"",IF(INDEX(_EreignisseHaeufigkeit,MATCH(AD47,_EreignisseDatum,0))=1,"",INDEX(_AnzeigeText2,MATCH(AD47,_EreignisseDatum,0)+1))),"")</f>
        <v/>
      </c>
      <c r="AF50" s="92"/>
      <c r="AG50" s="84"/>
      <c r="AH50" s="15">
        <f>AH47-_fstDay+1</f>
        <v>255</v>
      </c>
      <c r="AI50" s="16" t="str">
        <f ca="1">IFERROR(IF(ISNA(INDEX(_AnzeigeText2,MATCH(AH47,_EreignisseDatum,0))),"",IF(INDEX(_EreignisseHaeufigkeit,MATCH(AH47,_EreignisseDatum,0))=1,"",INDEX(_AnzeigeText2,MATCH(AH47,_EreignisseDatum,0)+1))),"")</f>
        <v/>
      </c>
      <c r="AJ50" s="92"/>
      <c r="AK50" s="84"/>
      <c r="AL50" s="15">
        <f>AL47-_fstDay+1</f>
        <v>285</v>
      </c>
      <c r="AM50" s="16" t="str">
        <f ca="1">IFERROR(IF(ISNA(INDEX(_AnzeigeText2,MATCH(AL47,_EreignisseDatum,0))),"",IF(INDEX(_EreignisseHaeufigkeit,MATCH(AL47,_EreignisseDatum,0))=1,"",INDEX(_AnzeigeText2,MATCH(AL47,_EreignisseDatum,0)+1))),"")</f>
        <v/>
      </c>
      <c r="AN50" s="92"/>
      <c r="AO50" s="84"/>
      <c r="AP50" s="15">
        <f>AP47-_fstDay+1</f>
        <v>316</v>
      </c>
      <c r="AQ50" s="16" t="str">
        <f ca="1">IFERROR(IF(ISNA(INDEX(_AnzeigeText2,MATCH(AP47,_EreignisseDatum,0))),"",IF(INDEX(_EreignisseHaeufigkeit,MATCH(AP47,_EreignisseDatum,0))=1,"",INDEX(_AnzeigeText2,MATCH(AP47,_EreignisseDatum,0)+1))),"")</f>
        <v/>
      </c>
      <c r="AR50" s="92"/>
      <c r="AS50" s="84"/>
      <c r="AT50" s="15">
        <f>AT47-_fstDay+1</f>
        <v>346</v>
      </c>
      <c r="AU50" s="16" t="str">
        <f ca="1">IFERROR(IF(ISNA(INDEX(_AnzeigeText2,MATCH(AT47,_EreignisseDatum,0))),"",IF(INDEX(_EreignisseHaeufigkeit,MATCH(AT47,_EreignisseDatum,0))=1,"",INDEX(_AnzeigeText2,MATCH(AT47,_EreignisseDatum,0)+1))),"")</f>
        <v/>
      </c>
      <c r="AV50" s="92"/>
    </row>
    <row r="51" spans="1:48" ht="17.25" customHeight="1" x14ac:dyDescent="0.2">
      <c r="A51" s="82">
        <f>A47+1</f>
        <v>44574</v>
      </c>
      <c r="B51" s="85">
        <f>A51</f>
        <v>44574</v>
      </c>
      <c r="C51" s="87" t="str">
        <f ca="1">IFERROR(INDEX(_AnzeigeText,MATCH(B51,_FeiertagsDaten,0)),"")</f>
        <v/>
      </c>
      <c r="D51" s="89" t="str">
        <f>IF(OR(WEEKDAY(A51,2)=1,DAY(A51)=1),TRUNC((A51-DATE(YEAR(A51+3-MOD(A51-2,7)),1,MOD(A51-2,7)-9))/7),"")</f>
        <v/>
      </c>
      <c r="E51" s="82">
        <f>E47+1</f>
        <v>44605</v>
      </c>
      <c r="F51" s="85">
        <f>E51</f>
        <v>44605</v>
      </c>
      <c r="G51" s="87" t="str">
        <f ca="1">IFERROR(INDEX(_AnzeigeText,MATCH(F51,_FeiertagsDaten,0)),"")</f>
        <v/>
      </c>
      <c r="H51" s="89" t="str">
        <f>IF(OR(WEEKDAY(E51,2)=1,DAY(E51)=1),TRUNC((E51-DATE(YEAR(E51+3-MOD(E51-2,7)),1,MOD(E51-2,7)-9))/7),"")</f>
        <v/>
      </c>
      <c r="I51" s="82">
        <f>I47+1</f>
        <v>44633</v>
      </c>
      <c r="J51" s="85">
        <f>I51</f>
        <v>44633</v>
      </c>
      <c r="K51" s="87" t="str">
        <f ca="1">IFERROR(INDEX(_AnzeigeText,MATCH(J51,_FeiertagsDaten,0)),"")</f>
        <v/>
      </c>
      <c r="L51" s="89" t="str">
        <f>IF(OR(WEEKDAY(I51,2)=1,DAY(I51)=1),TRUNC((I51-DATE(YEAR(I51+3-MOD(I51-2,7)),1,MOD(I51-2,7)-9))/7),"")</f>
        <v/>
      </c>
      <c r="M51" s="82">
        <f>M47+1</f>
        <v>44664</v>
      </c>
      <c r="N51" s="85">
        <f>M51</f>
        <v>44664</v>
      </c>
      <c r="O51" s="87" t="str">
        <f ca="1">IFERROR(INDEX(_AnzeigeText,MATCH(N51,_FeiertagsDaten,0)),"")</f>
        <v/>
      </c>
      <c r="P51" s="89" t="str">
        <f>IF(OR(WEEKDAY(M51,2)=1,DAY(M51)=1),TRUNC((M51-DATE(YEAR(M51+3-MOD(M51-2,7)),1,MOD(M51-2,7)-9))/7),"")</f>
        <v/>
      </c>
      <c r="Q51" s="82">
        <f>Q47+1</f>
        <v>44694</v>
      </c>
      <c r="R51" s="85">
        <f>Q51</f>
        <v>44694</v>
      </c>
      <c r="S51" s="87" t="str">
        <f ca="1">IFERROR(INDEX(_AnzeigeText,MATCH(R51,_FeiertagsDaten,0)),"")</f>
        <v/>
      </c>
      <c r="T51" s="89" t="str">
        <f>IF(OR(WEEKDAY(Q51,2)=1,DAY(Q51)=1),TRUNC((Q51-DATE(YEAR(Q51+3-MOD(Q51-2,7)),1,MOD(Q51-2,7)-9))/7),"")</f>
        <v/>
      </c>
      <c r="U51" s="82">
        <f>U47+1</f>
        <v>44725</v>
      </c>
      <c r="V51" s="85">
        <f>U51</f>
        <v>44725</v>
      </c>
      <c r="W51" s="87" t="str">
        <f ca="1">IFERROR(INDEX(_AnzeigeText,MATCH(V51,_FeiertagsDaten,0)),"")</f>
        <v/>
      </c>
      <c r="X51" s="89">
        <f>IF(OR(WEEKDAY(U51,2)=1,DAY(U51)=1),TRUNC((U51-DATE(YEAR(U51+3-MOD(U51-2,7)),1,MOD(U51-2,7)-9))/7),"")</f>
        <v>24</v>
      </c>
      <c r="Y51" s="82">
        <f>Y47+1</f>
        <v>44755</v>
      </c>
      <c r="Z51" s="85">
        <f>Y51</f>
        <v>44755</v>
      </c>
      <c r="AA51" s="87" t="str">
        <f ca="1">IFERROR(INDEX(_AnzeigeText,MATCH(Z51,_FeiertagsDaten,0)),"")</f>
        <v/>
      </c>
      <c r="AB51" s="89" t="str">
        <f>IF(OR(WEEKDAY(Y51,2)=1,DAY(Y51)=1),TRUNC((Y51-DATE(YEAR(Y51+3-MOD(Y51-2,7)),1,MOD(Y51-2,7)-9))/7),"")</f>
        <v/>
      </c>
      <c r="AC51" s="82">
        <f>AC47+1</f>
        <v>44786</v>
      </c>
      <c r="AD51" s="85">
        <f>AC51</f>
        <v>44786</v>
      </c>
      <c r="AE51" s="87" t="str">
        <f ca="1">IFERROR(INDEX(_AnzeigeText,MATCH(AD51,_FeiertagsDaten,0)),"")</f>
        <v/>
      </c>
      <c r="AF51" s="89" t="str">
        <f>IF(OR(WEEKDAY(AC51,2)=1,DAY(AC51)=1),TRUNC((AC51-DATE(YEAR(AC51+3-MOD(AC51-2,7)),1,MOD(AC51-2,7)-9))/7),"")</f>
        <v/>
      </c>
      <c r="AG51" s="82">
        <f>AG47+1</f>
        <v>44817</v>
      </c>
      <c r="AH51" s="85">
        <f>AG51</f>
        <v>44817</v>
      </c>
      <c r="AI51" s="87" t="str">
        <f ca="1">IFERROR(INDEX(_AnzeigeText,MATCH(AH51,_FeiertagsDaten,0)),"")</f>
        <v/>
      </c>
      <c r="AJ51" s="89" t="str">
        <f>IF(OR(WEEKDAY(AG51,2)=1,DAY(AG51)=1),TRUNC((AG51-DATE(YEAR(AG51+3-MOD(AG51-2,7)),1,MOD(AG51-2,7)-9))/7),"")</f>
        <v/>
      </c>
      <c r="AK51" s="82">
        <f>AK47+1</f>
        <v>44847</v>
      </c>
      <c r="AL51" s="85">
        <f>AK51</f>
        <v>44847</v>
      </c>
      <c r="AM51" s="87" t="str">
        <f ca="1">IFERROR(INDEX(_AnzeigeText,MATCH(AL51,_FeiertagsDaten,0)),"")</f>
        <v/>
      </c>
      <c r="AN51" s="89" t="str">
        <f>IF(OR(WEEKDAY(AK51,2)=1,DAY(AK51)=1),TRUNC((AK51-DATE(YEAR(AK51+3-MOD(AK51-2,7)),1,MOD(AK51-2,7)-9))/7),"")</f>
        <v/>
      </c>
      <c r="AO51" s="82">
        <f>AO47+1</f>
        <v>44878</v>
      </c>
      <c r="AP51" s="85">
        <f>AO51</f>
        <v>44878</v>
      </c>
      <c r="AQ51" s="87" t="str">
        <f ca="1">IFERROR(INDEX(_AnzeigeText,MATCH(AP51,_FeiertagsDaten,0)),"")</f>
        <v>Volkstrauertag</v>
      </c>
      <c r="AR51" s="89" t="str">
        <f>IF(OR(WEEKDAY(AO51,2)=1,DAY(AO51)=1),TRUNC((AO51-DATE(YEAR(AO51+3-MOD(AO51-2,7)),1,MOD(AO51-2,7)-9))/7),"")</f>
        <v/>
      </c>
      <c r="AS51" s="82">
        <f>AS47+1</f>
        <v>44908</v>
      </c>
      <c r="AT51" s="85">
        <f>AS51</f>
        <v>44908</v>
      </c>
      <c r="AU51" s="87" t="str">
        <f ca="1">IFERROR(INDEX(_AnzeigeText,MATCH(AT51,_FeiertagsDaten,0)),"")</f>
        <v/>
      </c>
      <c r="AV51" s="89" t="str">
        <f>IF(OR(WEEKDAY(AS51,2)=1,DAY(AS51)=1),TRUNC((AS51-DATE(YEAR(AS51+3-MOD(AS51-2,7)),1,MOD(AS51-2,7)-9))/7),"")</f>
        <v/>
      </c>
    </row>
    <row r="52" spans="1:48" ht="17.25" customHeight="1" x14ac:dyDescent="0.2">
      <c r="A52" s="83"/>
      <c r="B52" s="86"/>
      <c r="C52" s="88"/>
      <c r="D52" s="90"/>
      <c r="E52" s="83"/>
      <c r="F52" s="86"/>
      <c r="G52" s="88"/>
      <c r="H52" s="90"/>
      <c r="I52" s="83"/>
      <c r="J52" s="86"/>
      <c r="K52" s="88"/>
      <c r="L52" s="90"/>
      <c r="M52" s="83"/>
      <c r="N52" s="86"/>
      <c r="O52" s="88"/>
      <c r="P52" s="90"/>
      <c r="Q52" s="83"/>
      <c r="R52" s="86"/>
      <c r="S52" s="88"/>
      <c r="T52" s="90"/>
      <c r="U52" s="83"/>
      <c r="V52" s="86"/>
      <c r="W52" s="88"/>
      <c r="X52" s="90"/>
      <c r="Y52" s="83"/>
      <c r="Z52" s="86"/>
      <c r="AA52" s="88"/>
      <c r="AB52" s="90"/>
      <c r="AC52" s="83"/>
      <c r="AD52" s="86"/>
      <c r="AE52" s="88"/>
      <c r="AF52" s="90"/>
      <c r="AG52" s="83"/>
      <c r="AH52" s="86"/>
      <c r="AI52" s="88"/>
      <c r="AJ52" s="90"/>
      <c r="AK52" s="83"/>
      <c r="AL52" s="86"/>
      <c r="AM52" s="88"/>
      <c r="AN52" s="90"/>
      <c r="AO52" s="83"/>
      <c r="AP52" s="86"/>
      <c r="AQ52" s="88"/>
      <c r="AR52" s="90"/>
      <c r="AS52" s="83"/>
      <c r="AT52" s="86"/>
      <c r="AU52" s="88"/>
      <c r="AV52" s="90"/>
    </row>
    <row r="53" spans="1:48" ht="17.25" customHeight="1" x14ac:dyDescent="0.2">
      <c r="A53" s="83"/>
      <c r="B53" s="86"/>
      <c r="C53" s="14" t="str">
        <f ca="1">IFERROR(INDEX(_AnzeigeText2,MATCH(B51,_EreignisseDatum,0)),"")</f>
        <v/>
      </c>
      <c r="D53" s="91" t="str">
        <f>IF(A51=_Start_MESZ,"Beginn MESZ",IF(A51=_Ende_MESZ,"Ende MESZ",""))</f>
        <v/>
      </c>
      <c r="E53" s="83"/>
      <c r="F53" s="86"/>
      <c r="G53" s="14" t="str">
        <f ca="1">IFERROR(INDEX(_AnzeigeText2,MATCH(F51,_EreignisseDatum,0)),"")</f>
        <v/>
      </c>
      <c r="H53" s="91" t="str">
        <f>IF(E51=_Start_MESZ,"Beginn MESZ",IF(E51=_Ende_MESZ,"Ende MESZ",""))</f>
        <v/>
      </c>
      <c r="I53" s="83"/>
      <c r="J53" s="86"/>
      <c r="K53" s="14" t="str">
        <f ca="1">IFERROR(INDEX(_AnzeigeText2,MATCH(J51,_EreignisseDatum,0)),"")</f>
        <v/>
      </c>
      <c r="L53" s="91" t="str">
        <f>IF(I51=_Start_MESZ,"Beginn MESZ",IF(I51=_Ende_MESZ,"Ende MESZ",""))</f>
        <v/>
      </c>
      <c r="M53" s="83"/>
      <c r="N53" s="86"/>
      <c r="O53" s="14" t="str">
        <f ca="1">IFERROR(INDEX(_AnzeigeText2,MATCH(N51,_EreignisseDatum,0)),"")</f>
        <v/>
      </c>
      <c r="P53" s="91" t="str">
        <f>IF(M51=_Start_MESZ,"Beginn MESZ",IF(M51=_Ende_MESZ,"Ende MESZ",""))</f>
        <v/>
      </c>
      <c r="Q53" s="83"/>
      <c r="R53" s="86"/>
      <c r="S53" s="14" t="str">
        <f ca="1">IFERROR(INDEX(_AnzeigeText2,MATCH(R51,_EreignisseDatum,0)),"")</f>
        <v/>
      </c>
      <c r="T53" s="91" t="str">
        <f>IF(Q51=_Start_MESZ,"Beginn MESZ",IF(Q51=_Ende_MESZ,"Ende MESZ",""))</f>
        <v/>
      </c>
      <c r="U53" s="83"/>
      <c r="V53" s="86"/>
      <c r="W53" s="14" t="str">
        <f ca="1">IFERROR(INDEX(_AnzeigeText2,MATCH(V51,_EreignisseDatum,0)),"")</f>
        <v/>
      </c>
      <c r="X53" s="91" t="str">
        <f>IF(U51=_Start_MESZ,"Beginn MESZ",IF(U51=_Ende_MESZ,"Ende MESZ",""))</f>
        <v/>
      </c>
      <c r="Y53" s="83"/>
      <c r="Z53" s="86"/>
      <c r="AA53" s="14" t="str">
        <f ca="1">IFERROR(INDEX(_AnzeigeText2,MATCH(Z51,_EreignisseDatum,0)),"")</f>
        <v/>
      </c>
      <c r="AB53" s="91" t="str">
        <f>IF(Y51=_Start_MESZ,"Beginn MESZ",IF(Y51=_Ende_MESZ,"Ende MESZ",""))</f>
        <v/>
      </c>
      <c r="AC53" s="83"/>
      <c r="AD53" s="86"/>
      <c r="AE53" s="14" t="str">
        <f ca="1">IFERROR(INDEX(_AnzeigeText2,MATCH(AD51,_EreignisseDatum,0)),"")</f>
        <v/>
      </c>
      <c r="AF53" s="91" t="str">
        <f>IF(AC51=_Start_MESZ,"Beginn MESZ",IF(AC51=_Ende_MESZ,"Ende MESZ",""))</f>
        <v/>
      </c>
      <c r="AG53" s="83"/>
      <c r="AH53" s="86"/>
      <c r="AI53" s="14" t="str">
        <f ca="1">IFERROR(INDEX(_AnzeigeText2,MATCH(AH51,_EreignisseDatum,0)),"")</f>
        <v/>
      </c>
      <c r="AJ53" s="91" t="str">
        <f>IF(AG51=_Start_MESZ,"Beginn MESZ",IF(AG51=_Ende_MESZ,"Ende MESZ",""))</f>
        <v/>
      </c>
      <c r="AK53" s="83"/>
      <c r="AL53" s="86"/>
      <c r="AM53" s="14" t="str">
        <f ca="1">IFERROR(INDEX(_AnzeigeText2,MATCH(AL51,_EreignisseDatum,0)),"")</f>
        <v/>
      </c>
      <c r="AN53" s="91" t="str">
        <f>IF(AK51=_Start_MESZ,"Beginn MESZ",IF(AK51=_Ende_MESZ,"Ende MESZ",""))</f>
        <v/>
      </c>
      <c r="AO53" s="83"/>
      <c r="AP53" s="86"/>
      <c r="AQ53" s="14" t="str">
        <f ca="1">IFERROR(INDEX(_AnzeigeText2,MATCH(AP51,_EreignisseDatum,0)),"")</f>
        <v/>
      </c>
      <c r="AR53" s="91" t="str">
        <f>IF(AO51=_Start_MESZ,"Beginn MESZ",IF(AO51=_Ende_MESZ,"Ende MESZ",""))</f>
        <v/>
      </c>
      <c r="AS53" s="83"/>
      <c r="AT53" s="86"/>
      <c r="AU53" s="14" t="str">
        <f ca="1">IFERROR(INDEX(_AnzeigeText2,MATCH(AT51,_EreignisseDatum,0)),"")</f>
        <v/>
      </c>
      <c r="AV53" s="91" t="str">
        <f>IF(AS51=_Start_MESZ,"Beginn MESZ",IF(AS51=_Ende_MESZ,"Ende MESZ",""))</f>
        <v/>
      </c>
    </row>
    <row r="54" spans="1:48" ht="17.25" customHeight="1" thickBot="1" x14ac:dyDescent="0.25">
      <c r="A54" s="84"/>
      <c r="B54" s="15">
        <f>B51-_fstDay+1</f>
        <v>13</v>
      </c>
      <c r="C54" s="16" t="str">
        <f ca="1">IFERROR(IF(ISNA(INDEX(_AnzeigeText2,MATCH(B51,_EreignisseDatum,0))),"",IF(INDEX(_EreignisseHaeufigkeit,MATCH(B51,_EreignisseDatum,0))=1,"",INDEX(_AnzeigeText2,MATCH(B51,_EreignisseDatum,0)+1))),"")</f>
        <v/>
      </c>
      <c r="D54" s="92"/>
      <c r="E54" s="84"/>
      <c r="F54" s="15">
        <f>F51-_fstDay+1</f>
        <v>44</v>
      </c>
      <c r="G54" s="16" t="str">
        <f ca="1">IFERROR(IF(ISNA(INDEX(_AnzeigeText2,MATCH(F51,_EreignisseDatum,0))),"",IF(INDEX(_EreignisseHaeufigkeit,MATCH(F51,_EreignisseDatum,0))=1,"",INDEX(_AnzeigeText2,MATCH(F51,_EreignisseDatum,0)+1))),"")</f>
        <v/>
      </c>
      <c r="H54" s="92"/>
      <c r="I54" s="84"/>
      <c r="J54" s="15">
        <f>J51-_fstDay+1</f>
        <v>72</v>
      </c>
      <c r="K54" s="16" t="str">
        <f ca="1">IFERROR(IF(ISNA(INDEX(_AnzeigeText2,MATCH(J51,_EreignisseDatum,0))),"",IF(INDEX(_EreignisseHaeufigkeit,MATCH(J51,_EreignisseDatum,0))=1,"",INDEX(_AnzeigeText2,MATCH(J51,_EreignisseDatum,0)+1))),"")</f>
        <v/>
      </c>
      <c r="L54" s="92"/>
      <c r="M54" s="84"/>
      <c r="N54" s="15">
        <f>N51-_fstDay+1</f>
        <v>103</v>
      </c>
      <c r="O54" s="16" t="str">
        <f ca="1">IFERROR(IF(ISNA(INDEX(_AnzeigeText2,MATCH(N51,_EreignisseDatum,0))),"",IF(INDEX(_EreignisseHaeufigkeit,MATCH(N51,_EreignisseDatum,0))=1,"",INDEX(_AnzeigeText2,MATCH(N51,_EreignisseDatum,0)+1))),"")</f>
        <v/>
      </c>
      <c r="P54" s="92"/>
      <c r="Q54" s="84"/>
      <c r="R54" s="15">
        <f>R51-_fstDay+1</f>
        <v>133</v>
      </c>
      <c r="S54" s="16" t="str">
        <f ca="1">IFERROR(IF(ISNA(INDEX(_AnzeigeText2,MATCH(R51,_EreignisseDatum,0))),"",IF(INDEX(_EreignisseHaeufigkeit,MATCH(R51,_EreignisseDatum,0))=1,"",INDEX(_AnzeigeText2,MATCH(R51,_EreignisseDatum,0)+1))),"")</f>
        <v/>
      </c>
      <c r="T54" s="92"/>
      <c r="U54" s="84"/>
      <c r="V54" s="15">
        <f>V51-_fstDay+1</f>
        <v>164</v>
      </c>
      <c r="W54" s="16" t="str">
        <f ca="1">IFERROR(IF(ISNA(INDEX(_AnzeigeText2,MATCH(V51,_EreignisseDatum,0))),"",IF(INDEX(_EreignisseHaeufigkeit,MATCH(V51,_EreignisseDatum,0))=1,"",INDEX(_AnzeigeText2,MATCH(V51,_EreignisseDatum,0)+1))),"")</f>
        <v/>
      </c>
      <c r="X54" s="92"/>
      <c r="Y54" s="84"/>
      <c r="Z54" s="15">
        <f>Z51-_fstDay+1</f>
        <v>194</v>
      </c>
      <c r="AA54" s="16" t="str">
        <f ca="1">IFERROR(IF(ISNA(INDEX(_AnzeigeText2,MATCH(Z51,_EreignisseDatum,0))),"",IF(INDEX(_EreignisseHaeufigkeit,MATCH(Z51,_EreignisseDatum,0))=1,"",INDEX(_AnzeigeText2,MATCH(Z51,_EreignisseDatum,0)+1))),"")</f>
        <v/>
      </c>
      <c r="AB54" s="92"/>
      <c r="AC54" s="84"/>
      <c r="AD54" s="15">
        <f>AD51-_fstDay+1</f>
        <v>225</v>
      </c>
      <c r="AE54" s="16" t="str">
        <f ca="1">IFERROR(IF(ISNA(INDEX(_AnzeigeText2,MATCH(AD51,_EreignisseDatum,0))),"",IF(INDEX(_EreignisseHaeufigkeit,MATCH(AD51,_EreignisseDatum,0))=1,"",INDEX(_AnzeigeText2,MATCH(AD51,_EreignisseDatum,0)+1))),"")</f>
        <v/>
      </c>
      <c r="AF54" s="92"/>
      <c r="AG54" s="84"/>
      <c r="AH54" s="15">
        <f>AH51-_fstDay+1</f>
        <v>256</v>
      </c>
      <c r="AI54" s="16" t="str">
        <f ca="1">IFERROR(IF(ISNA(INDEX(_AnzeigeText2,MATCH(AH51,_EreignisseDatum,0))),"",IF(INDEX(_EreignisseHaeufigkeit,MATCH(AH51,_EreignisseDatum,0))=1,"",INDEX(_AnzeigeText2,MATCH(AH51,_EreignisseDatum,0)+1))),"")</f>
        <v/>
      </c>
      <c r="AJ54" s="92"/>
      <c r="AK54" s="84"/>
      <c r="AL54" s="15">
        <f>AL51-_fstDay+1</f>
        <v>286</v>
      </c>
      <c r="AM54" s="16" t="str">
        <f ca="1">IFERROR(IF(ISNA(INDEX(_AnzeigeText2,MATCH(AL51,_EreignisseDatum,0))),"",IF(INDEX(_EreignisseHaeufigkeit,MATCH(AL51,_EreignisseDatum,0))=1,"",INDEX(_AnzeigeText2,MATCH(AL51,_EreignisseDatum,0)+1))),"")</f>
        <v/>
      </c>
      <c r="AN54" s="92"/>
      <c r="AO54" s="84"/>
      <c r="AP54" s="15">
        <f>AP51-_fstDay+1</f>
        <v>317</v>
      </c>
      <c r="AQ54" s="16" t="str">
        <f ca="1">IFERROR(IF(ISNA(INDEX(_AnzeigeText2,MATCH(AP51,_EreignisseDatum,0))),"",IF(INDEX(_EreignisseHaeufigkeit,MATCH(AP51,_EreignisseDatum,0))=1,"",INDEX(_AnzeigeText2,MATCH(AP51,_EreignisseDatum,0)+1))),"")</f>
        <v/>
      </c>
      <c r="AR54" s="92"/>
      <c r="AS54" s="84"/>
      <c r="AT54" s="15">
        <f>AT51-_fstDay+1</f>
        <v>347</v>
      </c>
      <c r="AU54" s="16" t="str">
        <f ca="1">IFERROR(IF(ISNA(INDEX(_AnzeigeText2,MATCH(AT51,_EreignisseDatum,0))),"",IF(INDEX(_EreignisseHaeufigkeit,MATCH(AT51,_EreignisseDatum,0))=1,"",INDEX(_AnzeigeText2,MATCH(AT51,_EreignisseDatum,0)+1))),"")</f>
        <v/>
      </c>
      <c r="AV54" s="92"/>
    </row>
    <row r="55" spans="1:48" ht="17.25" customHeight="1" x14ac:dyDescent="0.2">
      <c r="A55" s="82">
        <f>A51+1</f>
        <v>44575</v>
      </c>
      <c r="B55" s="85">
        <f>A55</f>
        <v>44575</v>
      </c>
      <c r="C55" s="87" t="str">
        <f ca="1">IFERROR(INDEX(_AnzeigeText,MATCH(B55,_FeiertagsDaten,0)),"")</f>
        <v/>
      </c>
      <c r="D55" s="89" t="str">
        <f>IF(OR(WEEKDAY(A55,2)=1,DAY(A55)=1),TRUNC((A55-DATE(YEAR(A55+3-MOD(A55-2,7)),1,MOD(A55-2,7)-9))/7),"")</f>
        <v/>
      </c>
      <c r="E55" s="82">
        <f>E51+1</f>
        <v>44606</v>
      </c>
      <c r="F55" s="85">
        <f>E55</f>
        <v>44606</v>
      </c>
      <c r="G55" s="87" t="str">
        <f ca="1">IFERROR(INDEX(_AnzeigeText,MATCH(F55,_FeiertagsDaten,0)),"")</f>
        <v/>
      </c>
      <c r="H55" s="89">
        <f>IF(OR(WEEKDAY(E55,2)=1,DAY(E55)=1),TRUNC((E55-DATE(YEAR(E55+3-MOD(E55-2,7)),1,MOD(E55-2,7)-9))/7),"")</f>
        <v>7</v>
      </c>
      <c r="I55" s="82">
        <f>I51+1</f>
        <v>44634</v>
      </c>
      <c r="J55" s="85">
        <f>I55</f>
        <v>44634</v>
      </c>
      <c r="K55" s="87" t="str">
        <f ca="1">IFERROR(INDEX(_AnzeigeText,MATCH(J55,_FeiertagsDaten,0)),"")</f>
        <v/>
      </c>
      <c r="L55" s="89">
        <f>IF(OR(WEEKDAY(I55,2)=1,DAY(I55)=1),TRUNC((I55-DATE(YEAR(I55+3-MOD(I55-2,7)),1,MOD(I55-2,7)-9))/7),"")</f>
        <v>11</v>
      </c>
      <c r="M55" s="82">
        <f>M51+1</f>
        <v>44665</v>
      </c>
      <c r="N55" s="85">
        <f>M55</f>
        <v>44665</v>
      </c>
      <c r="O55" s="87" t="str">
        <f ca="1">IFERROR(INDEX(_AnzeigeText,MATCH(N55,_FeiertagsDaten,0)),"")</f>
        <v>Gründonnerstag</v>
      </c>
      <c r="P55" s="89" t="str">
        <f>IF(OR(WEEKDAY(M55,2)=1,DAY(M55)=1),TRUNC((M55-DATE(YEAR(M55+3-MOD(M55-2,7)),1,MOD(M55-2,7)-9))/7),"")</f>
        <v/>
      </c>
      <c r="Q55" s="82">
        <f>Q51+1</f>
        <v>44695</v>
      </c>
      <c r="R55" s="85">
        <f>Q55</f>
        <v>44695</v>
      </c>
      <c r="S55" s="87" t="str">
        <f ca="1">IFERROR(INDEX(_AnzeigeText,MATCH(R55,_FeiertagsDaten,0)),"")</f>
        <v/>
      </c>
      <c r="T55" s="89" t="str">
        <f>IF(OR(WEEKDAY(Q55,2)=1,DAY(Q55)=1),TRUNC((Q55-DATE(YEAR(Q55+3-MOD(Q55-2,7)),1,MOD(Q55-2,7)-9))/7),"")</f>
        <v/>
      </c>
      <c r="U55" s="82">
        <f>U51+1</f>
        <v>44726</v>
      </c>
      <c r="V55" s="85">
        <f>U55</f>
        <v>44726</v>
      </c>
      <c r="W55" s="87" t="str">
        <f ca="1">IFERROR(INDEX(_AnzeigeText,MATCH(V55,_FeiertagsDaten,0)),"")</f>
        <v/>
      </c>
      <c r="X55" s="89" t="str">
        <f>IF(OR(WEEKDAY(U55,2)=1,DAY(U55)=1),TRUNC((U55-DATE(YEAR(U55+3-MOD(U55-2,7)),1,MOD(U55-2,7)-9))/7),"")</f>
        <v/>
      </c>
      <c r="Y55" s="82">
        <f>Y51+1</f>
        <v>44756</v>
      </c>
      <c r="Z55" s="85">
        <f>Y55</f>
        <v>44756</v>
      </c>
      <c r="AA55" s="87" t="str">
        <f ca="1">IFERROR(INDEX(_AnzeigeText,MATCH(Z55,_FeiertagsDaten,0)),"")</f>
        <v/>
      </c>
      <c r="AB55" s="89" t="str">
        <f>IF(OR(WEEKDAY(Y55,2)=1,DAY(Y55)=1),TRUNC((Y55-DATE(YEAR(Y55+3-MOD(Y55-2,7)),1,MOD(Y55-2,7)-9))/7),"")</f>
        <v/>
      </c>
      <c r="AC55" s="82">
        <f>AC51+1</f>
        <v>44787</v>
      </c>
      <c r="AD55" s="85">
        <f>AC55</f>
        <v>44787</v>
      </c>
      <c r="AE55" s="87" t="str">
        <f ca="1">IFERROR(INDEX(_AnzeigeText,MATCH(AD55,_FeiertagsDaten,0)),"")</f>
        <v/>
      </c>
      <c r="AF55" s="89" t="str">
        <f>IF(OR(WEEKDAY(AC55,2)=1,DAY(AC55)=1),TRUNC((AC55-DATE(YEAR(AC55+3-MOD(AC55-2,7)),1,MOD(AC55-2,7)-9))/7),"")</f>
        <v/>
      </c>
      <c r="AG55" s="82">
        <f>AG51+1</f>
        <v>44818</v>
      </c>
      <c r="AH55" s="85">
        <f>AG55</f>
        <v>44818</v>
      </c>
      <c r="AI55" s="87" t="str">
        <f ca="1">IFERROR(INDEX(_AnzeigeText,MATCH(AH55,_FeiertagsDaten,0)),"")</f>
        <v/>
      </c>
      <c r="AJ55" s="89" t="str">
        <f>IF(OR(WEEKDAY(AG55,2)=1,DAY(AG55)=1),TRUNC((AG55-DATE(YEAR(AG55+3-MOD(AG55-2,7)),1,MOD(AG55-2,7)-9))/7),"")</f>
        <v/>
      </c>
      <c r="AK55" s="82">
        <f>AK51+1</f>
        <v>44848</v>
      </c>
      <c r="AL55" s="85">
        <f>AK55</f>
        <v>44848</v>
      </c>
      <c r="AM55" s="87" t="str">
        <f ca="1">IFERROR(INDEX(_AnzeigeText,MATCH(AL55,_FeiertagsDaten,0)),"")</f>
        <v/>
      </c>
      <c r="AN55" s="89" t="str">
        <f>IF(OR(WEEKDAY(AK55,2)=1,DAY(AK55)=1),TRUNC((AK55-DATE(YEAR(AK55+3-MOD(AK55-2,7)),1,MOD(AK55-2,7)-9))/7),"")</f>
        <v/>
      </c>
      <c r="AO55" s="82">
        <f>AO51+1</f>
        <v>44879</v>
      </c>
      <c r="AP55" s="85">
        <f>AO55</f>
        <v>44879</v>
      </c>
      <c r="AQ55" s="87" t="str">
        <f ca="1">IFERROR(INDEX(_AnzeigeText,MATCH(AP55,_FeiertagsDaten,0)),"")</f>
        <v/>
      </c>
      <c r="AR55" s="89">
        <f>IF(OR(WEEKDAY(AO55,2)=1,DAY(AO55)=1),TRUNC((AO55-DATE(YEAR(AO55+3-MOD(AO55-2,7)),1,MOD(AO55-2,7)-9))/7),"")</f>
        <v>46</v>
      </c>
      <c r="AS55" s="82">
        <f>AS51+1</f>
        <v>44909</v>
      </c>
      <c r="AT55" s="85">
        <f>AS55</f>
        <v>44909</v>
      </c>
      <c r="AU55" s="87" t="str">
        <f ca="1">IFERROR(INDEX(_AnzeigeText,MATCH(AT55,_FeiertagsDaten,0)),"")</f>
        <v/>
      </c>
      <c r="AV55" s="89" t="str">
        <f>IF(OR(WEEKDAY(AS55,2)=1,DAY(AS55)=1),TRUNC((AS55-DATE(YEAR(AS55+3-MOD(AS55-2,7)),1,MOD(AS55-2,7)-9))/7),"")</f>
        <v/>
      </c>
    </row>
    <row r="56" spans="1:48" ht="17.25" customHeight="1" x14ac:dyDescent="0.2">
      <c r="A56" s="83"/>
      <c r="B56" s="86"/>
      <c r="C56" s="88"/>
      <c r="D56" s="90"/>
      <c r="E56" s="83"/>
      <c r="F56" s="86"/>
      <c r="G56" s="88"/>
      <c r="H56" s="90"/>
      <c r="I56" s="83"/>
      <c r="J56" s="86"/>
      <c r="K56" s="88"/>
      <c r="L56" s="90"/>
      <c r="M56" s="83"/>
      <c r="N56" s="86"/>
      <c r="O56" s="88"/>
      <c r="P56" s="90"/>
      <c r="Q56" s="83"/>
      <c r="R56" s="86"/>
      <c r="S56" s="88"/>
      <c r="T56" s="90"/>
      <c r="U56" s="83"/>
      <c r="V56" s="86"/>
      <c r="W56" s="88"/>
      <c r="X56" s="90"/>
      <c r="Y56" s="83"/>
      <c r="Z56" s="86"/>
      <c r="AA56" s="88"/>
      <c r="AB56" s="90"/>
      <c r="AC56" s="83"/>
      <c r="AD56" s="86"/>
      <c r="AE56" s="88"/>
      <c r="AF56" s="90"/>
      <c r="AG56" s="83"/>
      <c r="AH56" s="86"/>
      <c r="AI56" s="88"/>
      <c r="AJ56" s="90"/>
      <c r="AK56" s="83"/>
      <c r="AL56" s="86"/>
      <c r="AM56" s="88"/>
      <c r="AN56" s="90"/>
      <c r="AO56" s="83"/>
      <c r="AP56" s="86"/>
      <c r="AQ56" s="88"/>
      <c r="AR56" s="90"/>
      <c r="AS56" s="83"/>
      <c r="AT56" s="86"/>
      <c r="AU56" s="88"/>
      <c r="AV56" s="90"/>
    </row>
    <row r="57" spans="1:48" ht="17.25" customHeight="1" x14ac:dyDescent="0.2">
      <c r="A57" s="83"/>
      <c r="B57" s="86"/>
      <c r="C57" s="14" t="str">
        <f ca="1">IFERROR(INDEX(_AnzeigeText2,MATCH(B55,_EreignisseDatum,0)),"")</f>
        <v/>
      </c>
      <c r="D57" s="91" t="str">
        <f>IF(A55=_Start_MESZ,"Beginn MESZ",IF(A55=_Ende_MESZ,"Ende MESZ",""))</f>
        <v/>
      </c>
      <c r="E57" s="83"/>
      <c r="F57" s="86"/>
      <c r="G57" s="14" t="str">
        <f ca="1">IFERROR(INDEX(_AnzeigeText2,MATCH(F55,_EreignisseDatum,0)),"")</f>
        <v>Valentinstag</v>
      </c>
      <c r="H57" s="91" t="str">
        <f>IF(E55=_Start_MESZ,"Beginn MESZ",IF(E55=_Ende_MESZ,"Ende MESZ",""))</f>
        <v/>
      </c>
      <c r="I57" s="83"/>
      <c r="J57" s="86"/>
      <c r="K57" s="14" t="str">
        <f ca="1">IFERROR(INDEX(_AnzeigeText2,MATCH(J55,_EreignisseDatum,0)),"")</f>
        <v/>
      </c>
      <c r="L57" s="91" t="str">
        <f>IF(I55=_Start_MESZ,"Beginn MESZ",IF(I55=_Ende_MESZ,"Ende MESZ",""))</f>
        <v/>
      </c>
      <c r="M57" s="83"/>
      <c r="N57" s="86"/>
      <c r="O57" s="14" t="str">
        <f ca="1">IFERROR(INDEX(_AnzeigeText2,MATCH(N55,_EreignisseDatum,0)),"")</f>
        <v/>
      </c>
      <c r="P57" s="91" t="str">
        <f>IF(M55=_Start_MESZ,"Beginn MESZ",IF(M55=_Ende_MESZ,"Ende MESZ",""))</f>
        <v/>
      </c>
      <c r="Q57" s="83"/>
      <c r="R57" s="86"/>
      <c r="S57" s="14" t="str">
        <f ca="1">IFERROR(INDEX(_AnzeigeText2,MATCH(R55,_EreignisseDatum,0)),"")</f>
        <v/>
      </c>
      <c r="T57" s="91" t="str">
        <f>IF(Q55=_Start_MESZ,"Beginn MESZ",IF(Q55=_Ende_MESZ,"Ende MESZ",""))</f>
        <v/>
      </c>
      <c r="U57" s="83"/>
      <c r="V57" s="86"/>
      <c r="W57" s="14" t="str">
        <f ca="1">IFERROR(INDEX(_AnzeigeText2,MATCH(V55,_EreignisseDatum,0)),"")</f>
        <v/>
      </c>
      <c r="X57" s="91" t="str">
        <f>IF(U55=_Start_MESZ,"Beginn MESZ",IF(U55=_Ende_MESZ,"Ende MESZ",""))</f>
        <v/>
      </c>
      <c r="Y57" s="83"/>
      <c r="Z57" s="86"/>
      <c r="AA57" s="14" t="str">
        <f ca="1">IFERROR(INDEX(_AnzeigeText2,MATCH(Z55,_EreignisseDatum,0)),"")</f>
        <v/>
      </c>
      <c r="AB57" s="91" t="str">
        <f>IF(Y55=_Start_MESZ,"Beginn MESZ",IF(Y55=_Ende_MESZ,"Ende MESZ",""))</f>
        <v/>
      </c>
      <c r="AC57" s="83"/>
      <c r="AD57" s="86"/>
      <c r="AE57" s="14" t="str">
        <f ca="1">IFERROR(INDEX(_AnzeigeText2,MATCH(AD55,_EreignisseDatum,0)),"")</f>
        <v/>
      </c>
      <c r="AF57" s="91" t="str">
        <f>IF(AC55=_Start_MESZ,"Beginn MESZ",IF(AC55=_Ende_MESZ,"Ende MESZ",""))</f>
        <v/>
      </c>
      <c r="AG57" s="83"/>
      <c r="AH57" s="86"/>
      <c r="AI57" s="14" t="str">
        <f ca="1">IFERROR(INDEX(_AnzeigeText2,MATCH(AH55,_EreignisseDatum,0)),"")</f>
        <v/>
      </c>
      <c r="AJ57" s="91" t="str">
        <f>IF(AG55=_Start_MESZ,"Beginn MESZ",IF(AG55=_Ende_MESZ,"Ende MESZ",""))</f>
        <v/>
      </c>
      <c r="AK57" s="83"/>
      <c r="AL57" s="86"/>
      <c r="AM57" s="14" t="str">
        <f ca="1">IFERROR(INDEX(_AnzeigeText2,MATCH(AL55,_EreignisseDatum,0)),"")</f>
        <v/>
      </c>
      <c r="AN57" s="91" t="str">
        <f>IF(AK55=_Start_MESZ,"Beginn MESZ",IF(AK55=_Ende_MESZ,"Ende MESZ",""))</f>
        <v/>
      </c>
      <c r="AO57" s="83"/>
      <c r="AP57" s="86"/>
      <c r="AQ57" s="14" t="str">
        <f ca="1">IFERROR(INDEX(_AnzeigeText2,MATCH(AP55,_EreignisseDatum,0)),"")</f>
        <v/>
      </c>
      <c r="AR57" s="91" t="str">
        <f>IF(AO55=_Start_MESZ,"Beginn MESZ",IF(AO55=_Ende_MESZ,"Ende MESZ",""))</f>
        <v/>
      </c>
      <c r="AS57" s="83"/>
      <c r="AT57" s="86"/>
      <c r="AU57" s="14" t="str">
        <f ca="1">IFERROR(INDEX(_AnzeigeText2,MATCH(AT55,_EreignisseDatum,0)),"")</f>
        <v/>
      </c>
      <c r="AV57" s="91" t="str">
        <f>IF(AS55=_Start_MESZ,"Beginn MESZ",IF(AS55=_Ende_MESZ,"Ende MESZ",""))</f>
        <v/>
      </c>
    </row>
    <row r="58" spans="1:48" ht="17.25" customHeight="1" thickBot="1" x14ac:dyDescent="0.25">
      <c r="A58" s="84"/>
      <c r="B58" s="15">
        <f>B55-_fstDay+1</f>
        <v>14</v>
      </c>
      <c r="C58" s="16" t="str">
        <f ca="1">IFERROR(IF(ISNA(INDEX(_AnzeigeText2,MATCH(B55,_EreignisseDatum,0))),"",IF(INDEX(_EreignisseHaeufigkeit,MATCH(B55,_EreignisseDatum,0))=1,"",INDEX(_AnzeigeText2,MATCH(B55,_EreignisseDatum,0)+1))),"")</f>
        <v/>
      </c>
      <c r="D58" s="92"/>
      <c r="E58" s="84"/>
      <c r="F58" s="15">
        <f>F55-_fstDay+1</f>
        <v>45</v>
      </c>
      <c r="G58" s="16" t="str">
        <f ca="1">IFERROR(IF(ISNA(INDEX(_AnzeigeText2,MATCH(F55,_EreignisseDatum,0))),"",IF(INDEX(_EreignisseHaeufigkeit,MATCH(F55,_EreignisseDatum,0))=1,"",INDEX(_AnzeigeText2,MATCH(F55,_EreignisseDatum,0)+1))),"")</f>
        <v/>
      </c>
      <c r="H58" s="92"/>
      <c r="I58" s="84"/>
      <c r="J58" s="15">
        <f>J55-_fstDay+1</f>
        <v>73</v>
      </c>
      <c r="K58" s="16" t="str">
        <f ca="1">IFERROR(IF(ISNA(INDEX(_AnzeigeText2,MATCH(J55,_EreignisseDatum,0))),"",IF(INDEX(_EreignisseHaeufigkeit,MATCH(J55,_EreignisseDatum,0))=1,"",INDEX(_AnzeigeText2,MATCH(J55,_EreignisseDatum,0)+1))),"")</f>
        <v/>
      </c>
      <c r="L58" s="92"/>
      <c r="M58" s="84"/>
      <c r="N58" s="15">
        <f>N55-_fstDay+1</f>
        <v>104</v>
      </c>
      <c r="O58" s="16" t="str">
        <f ca="1">IFERROR(IF(ISNA(INDEX(_AnzeigeText2,MATCH(N55,_EreignisseDatum,0))),"",IF(INDEX(_EreignisseHaeufigkeit,MATCH(N55,_EreignisseDatum,0))=1,"",INDEX(_AnzeigeText2,MATCH(N55,_EreignisseDatum,0)+1))),"")</f>
        <v/>
      </c>
      <c r="P58" s="92"/>
      <c r="Q58" s="84"/>
      <c r="R58" s="15">
        <f>R55-_fstDay+1</f>
        <v>134</v>
      </c>
      <c r="S58" s="16" t="str">
        <f ca="1">IFERROR(IF(ISNA(INDEX(_AnzeigeText2,MATCH(R55,_EreignisseDatum,0))),"",IF(INDEX(_EreignisseHaeufigkeit,MATCH(R55,_EreignisseDatum,0))=1,"",INDEX(_AnzeigeText2,MATCH(R55,_EreignisseDatum,0)+1))),"")</f>
        <v/>
      </c>
      <c r="T58" s="92"/>
      <c r="U58" s="84"/>
      <c r="V58" s="15">
        <f>V55-_fstDay+1</f>
        <v>165</v>
      </c>
      <c r="W58" s="16" t="str">
        <f ca="1">IFERROR(IF(ISNA(INDEX(_AnzeigeText2,MATCH(V55,_EreignisseDatum,0))),"",IF(INDEX(_EreignisseHaeufigkeit,MATCH(V55,_EreignisseDatum,0))=1,"",INDEX(_AnzeigeText2,MATCH(V55,_EreignisseDatum,0)+1))),"")</f>
        <v/>
      </c>
      <c r="X58" s="92"/>
      <c r="Y58" s="84"/>
      <c r="Z58" s="15">
        <f>Z55-_fstDay+1</f>
        <v>195</v>
      </c>
      <c r="AA58" s="16" t="str">
        <f ca="1">IFERROR(IF(ISNA(INDEX(_AnzeigeText2,MATCH(Z55,_EreignisseDatum,0))),"",IF(INDEX(_EreignisseHaeufigkeit,MATCH(Z55,_EreignisseDatum,0))=1,"",INDEX(_AnzeigeText2,MATCH(Z55,_EreignisseDatum,0)+1))),"")</f>
        <v/>
      </c>
      <c r="AB58" s="92"/>
      <c r="AC58" s="84"/>
      <c r="AD58" s="15">
        <f>AD55-_fstDay+1</f>
        <v>226</v>
      </c>
      <c r="AE58" s="16" t="str">
        <f ca="1">IFERROR(IF(ISNA(INDEX(_AnzeigeText2,MATCH(AD55,_EreignisseDatum,0))),"",IF(INDEX(_EreignisseHaeufigkeit,MATCH(AD55,_EreignisseDatum,0))=1,"",INDEX(_AnzeigeText2,MATCH(AD55,_EreignisseDatum,0)+1))),"")</f>
        <v/>
      </c>
      <c r="AF58" s="92"/>
      <c r="AG58" s="84"/>
      <c r="AH58" s="15">
        <f>AH55-_fstDay+1</f>
        <v>257</v>
      </c>
      <c r="AI58" s="16" t="str">
        <f ca="1">IFERROR(IF(ISNA(INDEX(_AnzeigeText2,MATCH(AH55,_EreignisseDatum,0))),"",IF(INDEX(_EreignisseHaeufigkeit,MATCH(AH55,_EreignisseDatum,0))=1,"",INDEX(_AnzeigeText2,MATCH(AH55,_EreignisseDatum,0)+1))),"")</f>
        <v/>
      </c>
      <c r="AJ58" s="92"/>
      <c r="AK58" s="84"/>
      <c r="AL58" s="15">
        <f>AL55-_fstDay+1</f>
        <v>287</v>
      </c>
      <c r="AM58" s="16" t="str">
        <f ca="1">IFERROR(IF(ISNA(INDEX(_AnzeigeText2,MATCH(AL55,_EreignisseDatum,0))),"",IF(INDEX(_EreignisseHaeufigkeit,MATCH(AL55,_EreignisseDatum,0))=1,"",INDEX(_AnzeigeText2,MATCH(AL55,_EreignisseDatum,0)+1))),"")</f>
        <v/>
      </c>
      <c r="AN58" s="92"/>
      <c r="AO58" s="84"/>
      <c r="AP58" s="15">
        <f>AP55-_fstDay+1</f>
        <v>318</v>
      </c>
      <c r="AQ58" s="16" t="str">
        <f ca="1">IFERROR(IF(ISNA(INDEX(_AnzeigeText2,MATCH(AP55,_EreignisseDatum,0))),"",IF(INDEX(_EreignisseHaeufigkeit,MATCH(AP55,_EreignisseDatum,0))=1,"",INDEX(_AnzeigeText2,MATCH(AP55,_EreignisseDatum,0)+1))),"")</f>
        <v/>
      </c>
      <c r="AR58" s="92"/>
      <c r="AS58" s="84"/>
      <c r="AT58" s="15">
        <f>AT55-_fstDay+1</f>
        <v>348</v>
      </c>
      <c r="AU58" s="16" t="str">
        <f ca="1">IFERROR(IF(ISNA(INDEX(_AnzeigeText2,MATCH(AT55,_EreignisseDatum,0))),"",IF(INDEX(_EreignisseHaeufigkeit,MATCH(AT55,_EreignisseDatum,0))=1,"",INDEX(_AnzeigeText2,MATCH(AT55,_EreignisseDatum,0)+1))),"")</f>
        <v/>
      </c>
      <c r="AV58" s="92"/>
    </row>
    <row r="59" spans="1:48" ht="17.25" customHeight="1" x14ac:dyDescent="0.2">
      <c r="A59" s="82">
        <f>A55+1</f>
        <v>44576</v>
      </c>
      <c r="B59" s="85">
        <f>A59</f>
        <v>44576</v>
      </c>
      <c r="C59" s="87" t="str">
        <f ca="1">IFERROR(INDEX(_AnzeigeText,MATCH(B59,_FeiertagsDaten,0)),"")</f>
        <v/>
      </c>
      <c r="D59" s="89" t="str">
        <f>IF(OR(WEEKDAY(A59,2)=1,DAY(A59)=1),TRUNC((A59-DATE(YEAR(A59+3-MOD(A59-2,7)),1,MOD(A59-2,7)-9))/7),"")</f>
        <v/>
      </c>
      <c r="E59" s="82">
        <f>E55+1</f>
        <v>44607</v>
      </c>
      <c r="F59" s="85">
        <f>E59</f>
        <v>44607</v>
      </c>
      <c r="G59" s="87" t="str">
        <f ca="1">IFERROR(INDEX(_AnzeigeText,MATCH(F59,_FeiertagsDaten,0)),"")</f>
        <v/>
      </c>
      <c r="H59" s="89" t="str">
        <f>IF(OR(WEEKDAY(E59,2)=1,DAY(E59)=1),TRUNC((E59-DATE(YEAR(E59+3-MOD(E59-2,7)),1,MOD(E59-2,7)-9))/7),"")</f>
        <v/>
      </c>
      <c r="I59" s="82">
        <f>I55+1</f>
        <v>44635</v>
      </c>
      <c r="J59" s="85">
        <f>I59</f>
        <v>44635</v>
      </c>
      <c r="K59" s="87" t="str">
        <f ca="1">IFERROR(INDEX(_AnzeigeText,MATCH(J59,_FeiertagsDaten,0)),"")</f>
        <v/>
      </c>
      <c r="L59" s="89" t="str">
        <f>IF(OR(WEEKDAY(I59,2)=1,DAY(I59)=1),TRUNC((I59-DATE(YEAR(I59+3-MOD(I59-2,7)),1,MOD(I59-2,7)-9))/7),"")</f>
        <v/>
      </c>
      <c r="M59" s="82">
        <f>M55+1</f>
        <v>44666</v>
      </c>
      <c r="N59" s="85">
        <f>M59</f>
        <v>44666</v>
      </c>
      <c r="O59" s="87" t="str">
        <f ca="1">IFERROR(INDEX(_AnzeigeText,MATCH(N59,_FeiertagsDaten,0)),"")</f>
        <v>Karfreitag</v>
      </c>
      <c r="P59" s="89" t="str">
        <f>IF(OR(WEEKDAY(M59,2)=1,DAY(M59)=1),TRUNC((M59-DATE(YEAR(M59+3-MOD(M59-2,7)),1,MOD(M59-2,7)-9))/7),"")</f>
        <v/>
      </c>
      <c r="Q59" s="82">
        <f>Q55+1</f>
        <v>44696</v>
      </c>
      <c r="R59" s="85">
        <f>Q59</f>
        <v>44696</v>
      </c>
      <c r="S59" s="87" t="str">
        <f ca="1">IFERROR(INDEX(_AnzeigeText,MATCH(R59,_FeiertagsDaten,0)),"")</f>
        <v/>
      </c>
      <c r="T59" s="89" t="str">
        <f>IF(OR(WEEKDAY(Q59,2)=1,DAY(Q59)=1),TRUNC((Q59-DATE(YEAR(Q59+3-MOD(Q59-2,7)),1,MOD(Q59-2,7)-9))/7),"")</f>
        <v/>
      </c>
      <c r="U59" s="82">
        <f>U55+1</f>
        <v>44727</v>
      </c>
      <c r="V59" s="85">
        <f>U59</f>
        <v>44727</v>
      </c>
      <c r="W59" s="87" t="str">
        <f ca="1">IFERROR(INDEX(_AnzeigeText,MATCH(V59,_FeiertagsDaten,0)),"")</f>
        <v/>
      </c>
      <c r="X59" s="89" t="str">
        <f>IF(OR(WEEKDAY(U59,2)=1,DAY(U59)=1),TRUNC((U59-DATE(YEAR(U59+3-MOD(U59-2,7)),1,MOD(U59-2,7)-9))/7),"")</f>
        <v/>
      </c>
      <c r="Y59" s="82">
        <f>Y55+1</f>
        <v>44757</v>
      </c>
      <c r="Z59" s="85">
        <f>Y59</f>
        <v>44757</v>
      </c>
      <c r="AA59" s="87" t="str">
        <f ca="1">IFERROR(INDEX(_AnzeigeText,MATCH(Z59,_FeiertagsDaten,0)),"")</f>
        <v/>
      </c>
      <c r="AB59" s="89" t="str">
        <f>IF(OR(WEEKDAY(Y59,2)=1,DAY(Y59)=1),TRUNC((Y59-DATE(YEAR(Y59+3-MOD(Y59-2,7)),1,MOD(Y59-2,7)-9))/7),"")</f>
        <v/>
      </c>
      <c r="AC59" s="82">
        <f>AC55+1</f>
        <v>44788</v>
      </c>
      <c r="AD59" s="85">
        <f>AC59</f>
        <v>44788</v>
      </c>
      <c r="AE59" s="87" t="str">
        <f ca="1">IFERROR(INDEX(_AnzeigeText,MATCH(AD59,_FeiertagsDaten,0)),"")</f>
        <v>Mariä Himmelfahrt</v>
      </c>
      <c r="AF59" s="89">
        <f>IF(OR(WEEKDAY(AC59,2)=1,DAY(AC59)=1),TRUNC((AC59-DATE(YEAR(AC59+3-MOD(AC59-2,7)),1,MOD(AC59-2,7)-9))/7),"")</f>
        <v>33</v>
      </c>
      <c r="AG59" s="82">
        <f>AG55+1</f>
        <v>44819</v>
      </c>
      <c r="AH59" s="85">
        <f>AG59</f>
        <v>44819</v>
      </c>
      <c r="AI59" s="87" t="str">
        <f ca="1">IFERROR(INDEX(_AnzeigeText,MATCH(AH59,_FeiertagsDaten,0)),"")</f>
        <v/>
      </c>
      <c r="AJ59" s="89" t="str">
        <f>IF(OR(WEEKDAY(AG59,2)=1,DAY(AG59)=1),TRUNC((AG59-DATE(YEAR(AG59+3-MOD(AG59-2,7)),1,MOD(AG59-2,7)-9))/7),"")</f>
        <v/>
      </c>
      <c r="AK59" s="82">
        <f>AK55+1</f>
        <v>44849</v>
      </c>
      <c r="AL59" s="85">
        <f>AK59</f>
        <v>44849</v>
      </c>
      <c r="AM59" s="87" t="str">
        <f ca="1">IFERROR(INDEX(_AnzeigeText,MATCH(AL59,_FeiertagsDaten,0)),"")</f>
        <v/>
      </c>
      <c r="AN59" s="89" t="str">
        <f>IF(OR(WEEKDAY(AK59,2)=1,DAY(AK59)=1),TRUNC((AK59-DATE(YEAR(AK59+3-MOD(AK59-2,7)),1,MOD(AK59-2,7)-9))/7),"")</f>
        <v/>
      </c>
      <c r="AO59" s="82">
        <f>AO55+1</f>
        <v>44880</v>
      </c>
      <c r="AP59" s="85">
        <f>AO59</f>
        <v>44880</v>
      </c>
      <c r="AQ59" s="87" t="str">
        <f ca="1">IFERROR(INDEX(_AnzeigeText,MATCH(AP59,_FeiertagsDaten,0)),"")</f>
        <v/>
      </c>
      <c r="AR59" s="89" t="str">
        <f>IF(OR(WEEKDAY(AO59,2)=1,DAY(AO59)=1),TRUNC((AO59-DATE(YEAR(AO59+3-MOD(AO59-2,7)),1,MOD(AO59-2,7)-9))/7),"")</f>
        <v/>
      </c>
      <c r="AS59" s="82">
        <f>AS55+1</f>
        <v>44910</v>
      </c>
      <c r="AT59" s="85">
        <f>AS59</f>
        <v>44910</v>
      </c>
      <c r="AU59" s="87" t="str">
        <f ca="1">IFERROR(INDEX(_AnzeigeText,MATCH(AT59,_FeiertagsDaten,0)),"")</f>
        <v/>
      </c>
      <c r="AV59" s="89" t="str">
        <f>IF(OR(WEEKDAY(AS59,2)=1,DAY(AS59)=1),TRUNC((AS59-DATE(YEAR(AS59+3-MOD(AS59-2,7)),1,MOD(AS59-2,7)-9))/7),"")</f>
        <v/>
      </c>
    </row>
    <row r="60" spans="1:48" ht="17.25" customHeight="1" x14ac:dyDescent="0.2">
      <c r="A60" s="83"/>
      <c r="B60" s="86"/>
      <c r="C60" s="88"/>
      <c r="D60" s="90"/>
      <c r="E60" s="83"/>
      <c r="F60" s="86"/>
      <c r="G60" s="88"/>
      <c r="H60" s="90"/>
      <c r="I60" s="83"/>
      <c r="J60" s="86"/>
      <c r="K60" s="88"/>
      <c r="L60" s="90"/>
      <c r="M60" s="83"/>
      <c r="N60" s="86"/>
      <c r="O60" s="88"/>
      <c r="P60" s="90"/>
      <c r="Q60" s="83"/>
      <c r="R60" s="86"/>
      <c r="S60" s="88"/>
      <c r="T60" s="90"/>
      <c r="U60" s="83"/>
      <c r="V60" s="86"/>
      <c r="W60" s="88"/>
      <c r="X60" s="90"/>
      <c r="Y60" s="83"/>
      <c r="Z60" s="86"/>
      <c r="AA60" s="88"/>
      <c r="AB60" s="90"/>
      <c r="AC60" s="83"/>
      <c r="AD60" s="86"/>
      <c r="AE60" s="88"/>
      <c r="AF60" s="90"/>
      <c r="AG60" s="83"/>
      <c r="AH60" s="86"/>
      <c r="AI60" s="88"/>
      <c r="AJ60" s="90"/>
      <c r="AK60" s="83"/>
      <c r="AL60" s="86"/>
      <c r="AM60" s="88"/>
      <c r="AN60" s="90"/>
      <c r="AO60" s="83"/>
      <c r="AP60" s="86"/>
      <c r="AQ60" s="88"/>
      <c r="AR60" s="90"/>
      <c r="AS60" s="83"/>
      <c r="AT60" s="86"/>
      <c r="AU60" s="88"/>
      <c r="AV60" s="90"/>
    </row>
    <row r="61" spans="1:48" ht="17.25" customHeight="1" x14ac:dyDescent="0.2">
      <c r="A61" s="83"/>
      <c r="B61" s="86"/>
      <c r="C61" s="14" t="str">
        <f ca="1">IFERROR(INDEX(_AnzeigeText2,MATCH(B59,_EreignisseDatum,0)),"")</f>
        <v/>
      </c>
      <c r="D61" s="91" t="str">
        <f>IF(A59=_Start_MESZ,"Beginn MESZ",IF(A59=_Ende_MESZ,"Ende MESZ",""))</f>
        <v/>
      </c>
      <c r="E61" s="83"/>
      <c r="F61" s="86"/>
      <c r="G61" s="14" t="str">
        <f ca="1">IFERROR(INDEX(_AnzeigeText2,MATCH(F59,_EreignisseDatum,0)),"")</f>
        <v/>
      </c>
      <c r="H61" s="91" t="str">
        <f>IF(E59=_Start_MESZ,"Beginn MESZ",IF(E59=_Ende_MESZ,"Ende MESZ",""))</f>
        <v/>
      </c>
      <c r="I61" s="83"/>
      <c r="J61" s="86"/>
      <c r="K61" s="14" t="str">
        <f ca="1">IFERROR(INDEX(_AnzeigeText2,MATCH(J59,_EreignisseDatum,0)),"")</f>
        <v/>
      </c>
      <c r="L61" s="91" t="str">
        <f>IF(I59=_Start_MESZ,"Beginn MESZ",IF(I59=_Ende_MESZ,"Ende MESZ",""))</f>
        <v/>
      </c>
      <c r="M61" s="83"/>
      <c r="N61" s="86"/>
      <c r="O61" s="14" t="str">
        <f ca="1">IFERROR(INDEX(_AnzeigeText2,MATCH(N59,_EreignisseDatum,0)),"")</f>
        <v/>
      </c>
      <c r="P61" s="91" t="str">
        <f>IF(M59=_Start_MESZ,"Beginn MESZ",IF(M59=_Ende_MESZ,"Ende MESZ",""))</f>
        <v/>
      </c>
      <c r="Q61" s="83"/>
      <c r="R61" s="86"/>
      <c r="S61" s="14" t="str">
        <f ca="1">IFERROR(INDEX(_AnzeigeText2,MATCH(R59,_EreignisseDatum,0)),"")</f>
        <v/>
      </c>
      <c r="T61" s="91" t="str">
        <f>IF(Q59=_Start_MESZ,"Beginn MESZ",IF(Q59=_Ende_MESZ,"Ende MESZ",""))</f>
        <v/>
      </c>
      <c r="U61" s="83"/>
      <c r="V61" s="86"/>
      <c r="W61" s="14" t="str">
        <f ca="1">IFERROR(INDEX(_AnzeigeText2,MATCH(V59,_EreignisseDatum,0)),"")</f>
        <v/>
      </c>
      <c r="X61" s="91" t="str">
        <f>IF(U59=_Start_MESZ,"Beginn MESZ",IF(U59=_Ende_MESZ,"Ende MESZ",""))</f>
        <v/>
      </c>
      <c r="Y61" s="83"/>
      <c r="Z61" s="86"/>
      <c r="AA61" s="14" t="str">
        <f ca="1">IFERROR(INDEX(_AnzeigeText2,MATCH(Z59,_EreignisseDatum,0)),"")</f>
        <v/>
      </c>
      <c r="AB61" s="91" t="str">
        <f>IF(Y59=_Start_MESZ,"Beginn MESZ",IF(Y59=_Ende_MESZ,"Ende MESZ",""))</f>
        <v/>
      </c>
      <c r="AC61" s="83"/>
      <c r="AD61" s="86"/>
      <c r="AE61" s="14" t="str">
        <f ca="1">IFERROR(INDEX(_AnzeigeText2,MATCH(AD59,_EreignisseDatum,0)),"")</f>
        <v/>
      </c>
      <c r="AF61" s="91" t="str">
        <f>IF(AC59=_Start_MESZ,"Beginn MESZ",IF(AC59=_Ende_MESZ,"Ende MESZ",""))</f>
        <v/>
      </c>
      <c r="AG61" s="83"/>
      <c r="AH61" s="86"/>
      <c r="AI61" s="14" t="str">
        <f ca="1">IFERROR(INDEX(_AnzeigeText2,MATCH(AH59,_EreignisseDatum,0)),"")</f>
        <v/>
      </c>
      <c r="AJ61" s="91" t="str">
        <f>IF(AG59=_Start_MESZ,"Beginn MESZ",IF(AG59=_Ende_MESZ,"Ende MESZ",""))</f>
        <v/>
      </c>
      <c r="AK61" s="83"/>
      <c r="AL61" s="86"/>
      <c r="AM61" s="14" t="str">
        <f ca="1">IFERROR(INDEX(_AnzeigeText2,MATCH(AL59,_EreignisseDatum,0)),"")</f>
        <v/>
      </c>
      <c r="AN61" s="91" t="str">
        <f>IF(AK59=_Start_MESZ,"Beginn MESZ",IF(AK59=_Ende_MESZ,"Ende MESZ",""))</f>
        <v/>
      </c>
      <c r="AO61" s="83"/>
      <c r="AP61" s="86"/>
      <c r="AQ61" s="14" t="str">
        <f ca="1">IFERROR(INDEX(_AnzeigeText2,MATCH(AP59,_EreignisseDatum,0)),"")</f>
        <v/>
      </c>
      <c r="AR61" s="91" t="str">
        <f>IF(AO59=_Start_MESZ,"Beginn MESZ",IF(AO59=_Ende_MESZ,"Ende MESZ",""))</f>
        <v/>
      </c>
      <c r="AS61" s="83"/>
      <c r="AT61" s="86"/>
      <c r="AU61" s="14" t="str">
        <f ca="1">IFERROR(INDEX(_AnzeigeText2,MATCH(AT59,_EreignisseDatum,0)),"")</f>
        <v/>
      </c>
      <c r="AV61" s="91" t="str">
        <f>IF(AS59=_Start_MESZ,"Beginn MESZ",IF(AS59=_Ende_MESZ,"Ende MESZ",""))</f>
        <v/>
      </c>
    </row>
    <row r="62" spans="1:48" ht="17.25" customHeight="1" thickBot="1" x14ac:dyDescent="0.25">
      <c r="A62" s="84"/>
      <c r="B62" s="15">
        <f>B59-_fstDay+1</f>
        <v>15</v>
      </c>
      <c r="C62" s="16" t="str">
        <f ca="1">IFERROR(IF(ISNA(INDEX(_AnzeigeText2,MATCH(B59,_EreignisseDatum,0))),"",IF(INDEX(_EreignisseHaeufigkeit,MATCH(B59,_EreignisseDatum,0))=1,"",INDEX(_AnzeigeText2,MATCH(B59,_EreignisseDatum,0)+1))),"")</f>
        <v/>
      </c>
      <c r="D62" s="92"/>
      <c r="E62" s="84"/>
      <c r="F62" s="15">
        <f>F59-_fstDay+1</f>
        <v>46</v>
      </c>
      <c r="G62" s="16" t="str">
        <f ca="1">IFERROR(IF(ISNA(INDEX(_AnzeigeText2,MATCH(F59,_EreignisseDatum,0))),"",IF(INDEX(_EreignisseHaeufigkeit,MATCH(F59,_EreignisseDatum,0))=1,"",INDEX(_AnzeigeText2,MATCH(F59,_EreignisseDatum,0)+1))),"")</f>
        <v/>
      </c>
      <c r="H62" s="92"/>
      <c r="I62" s="84"/>
      <c r="J62" s="15">
        <f>J59-_fstDay+1</f>
        <v>74</v>
      </c>
      <c r="K62" s="16" t="str">
        <f ca="1">IFERROR(IF(ISNA(INDEX(_AnzeigeText2,MATCH(J59,_EreignisseDatum,0))),"",IF(INDEX(_EreignisseHaeufigkeit,MATCH(J59,_EreignisseDatum,0))=1,"",INDEX(_AnzeigeText2,MATCH(J59,_EreignisseDatum,0)+1))),"")</f>
        <v/>
      </c>
      <c r="L62" s="92"/>
      <c r="M62" s="84"/>
      <c r="N62" s="15">
        <f>N59-_fstDay+1</f>
        <v>105</v>
      </c>
      <c r="O62" s="16" t="str">
        <f ca="1">IFERROR(IF(ISNA(INDEX(_AnzeigeText2,MATCH(N59,_EreignisseDatum,0))),"",IF(INDEX(_EreignisseHaeufigkeit,MATCH(N59,_EreignisseDatum,0))=1,"",INDEX(_AnzeigeText2,MATCH(N59,_EreignisseDatum,0)+1))),"")</f>
        <v/>
      </c>
      <c r="P62" s="92"/>
      <c r="Q62" s="84"/>
      <c r="R62" s="15">
        <f>R59-_fstDay+1</f>
        <v>135</v>
      </c>
      <c r="S62" s="16" t="str">
        <f ca="1">IFERROR(IF(ISNA(INDEX(_AnzeigeText2,MATCH(R59,_EreignisseDatum,0))),"",IF(INDEX(_EreignisseHaeufigkeit,MATCH(R59,_EreignisseDatum,0))=1,"",INDEX(_AnzeigeText2,MATCH(R59,_EreignisseDatum,0)+1))),"")</f>
        <v/>
      </c>
      <c r="T62" s="92"/>
      <c r="U62" s="84"/>
      <c r="V62" s="15">
        <f>V59-_fstDay+1</f>
        <v>166</v>
      </c>
      <c r="W62" s="16" t="str">
        <f ca="1">IFERROR(IF(ISNA(INDEX(_AnzeigeText2,MATCH(V59,_EreignisseDatum,0))),"",IF(INDEX(_EreignisseHaeufigkeit,MATCH(V59,_EreignisseDatum,0))=1,"",INDEX(_AnzeigeText2,MATCH(V59,_EreignisseDatum,0)+1))),"")</f>
        <v/>
      </c>
      <c r="X62" s="92"/>
      <c r="Y62" s="84"/>
      <c r="Z62" s="15">
        <f>Z59-_fstDay+1</f>
        <v>196</v>
      </c>
      <c r="AA62" s="16" t="str">
        <f ca="1">IFERROR(IF(ISNA(INDEX(_AnzeigeText2,MATCH(Z59,_EreignisseDatum,0))),"",IF(INDEX(_EreignisseHaeufigkeit,MATCH(Z59,_EreignisseDatum,0))=1,"",INDEX(_AnzeigeText2,MATCH(Z59,_EreignisseDatum,0)+1))),"")</f>
        <v/>
      </c>
      <c r="AB62" s="92"/>
      <c r="AC62" s="84"/>
      <c r="AD62" s="15">
        <f>AD59-_fstDay+1</f>
        <v>227</v>
      </c>
      <c r="AE62" s="16" t="str">
        <f ca="1">IFERROR(IF(ISNA(INDEX(_AnzeigeText2,MATCH(AD59,_EreignisseDatum,0))),"",IF(INDEX(_EreignisseHaeufigkeit,MATCH(AD59,_EreignisseDatum,0))=1,"",INDEX(_AnzeigeText2,MATCH(AD59,_EreignisseDatum,0)+1))),"")</f>
        <v/>
      </c>
      <c r="AF62" s="92"/>
      <c r="AG62" s="84"/>
      <c r="AH62" s="15">
        <f>AH59-_fstDay+1</f>
        <v>258</v>
      </c>
      <c r="AI62" s="16" t="str">
        <f ca="1">IFERROR(IF(ISNA(INDEX(_AnzeigeText2,MATCH(AH59,_EreignisseDatum,0))),"",IF(INDEX(_EreignisseHaeufigkeit,MATCH(AH59,_EreignisseDatum,0))=1,"",INDEX(_AnzeigeText2,MATCH(AH59,_EreignisseDatum,0)+1))),"")</f>
        <v/>
      </c>
      <c r="AJ62" s="92"/>
      <c r="AK62" s="84"/>
      <c r="AL62" s="15">
        <f>AL59-_fstDay+1</f>
        <v>288</v>
      </c>
      <c r="AM62" s="16" t="str">
        <f ca="1">IFERROR(IF(ISNA(INDEX(_AnzeigeText2,MATCH(AL59,_EreignisseDatum,0))),"",IF(INDEX(_EreignisseHaeufigkeit,MATCH(AL59,_EreignisseDatum,0))=1,"",INDEX(_AnzeigeText2,MATCH(AL59,_EreignisseDatum,0)+1))),"")</f>
        <v/>
      </c>
      <c r="AN62" s="92"/>
      <c r="AO62" s="84"/>
      <c r="AP62" s="15">
        <f>AP59-_fstDay+1</f>
        <v>319</v>
      </c>
      <c r="AQ62" s="16" t="str">
        <f ca="1">IFERROR(IF(ISNA(INDEX(_AnzeigeText2,MATCH(AP59,_EreignisseDatum,0))),"",IF(INDEX(_EreignisseHaeufigkeit,MATCH(AP59,_EreignisseDatum,0))=1,"",INDEX(_AnzeigeText2,MATCH(AP59,_EreignisseDatum,0)+1))),"")</f>
        <v/>
      </c>
      <c r="AR62" s="92"/>
      <c r="AS62" s="84"/>
      <c r="AT62" s="15">
        <f>AT59-_fstDay+1</f>
        <v>349</v>
      </c>
      <c r="AU62" s="16" t="str">
        <f ca="1">IFERROR(IF(ISNA(INDEX(_AnzeigeText2,MATCH(AT59,_EreignisseDatum,0))),"",IF(INDEX(_EreignisseHaeufigkeit,MATCH(AT59,_EreignisseDatum,0))=1,"",INDEX(_AnzeigeText2,MATCH(AT59,_EreignisseDatum,0)+1))),"")</f>
        <v/>
      </c>
      <c r="AV62" s="92"/>
    </row>
    <row r="63" spans="1:48" ht="17.25" customHeight="1" x14ac:dyDescent="0.2">
      <c r="A63" s="82">
        <f>A59+1</f>
        <v>44577</v>
      </c>
      <c r="B63" s="85">
        <f>A63</f>
        <v>44577</v>
      </c>
      <c r="C63" s="87" t="str">
        <f ca="1">IFERROR(INDEX(_AnzeigeText,MATCH(B63,_FeiertagsDaten,0)),"")</f>
        <v/>
      </c>
      <c r="D63" s="89" t="str">
        <f>IF(OR(WEEKDAY(A63,2)=1,DAY(A63)=1),TRUNC((A63-DATE(YEAR(A63+3-MOD(A63-2,7)),1,MOD(A63-2,7)-9))/7),"")</f>
        <v/>
      </c>
      <c r="E63" s="82">
        <f>E59+1</f>
        <v>44608</v>
      </c>
      <c r="F63" s="85">
        <f>E63</f>
        <v>44608</v>
      </c>
      <c r="G63" s="87" t="str">
        <f ca="1">IFERROR(INDEX(_AnzeigeText,MATCH(F63,_FeiertagsDaten,0)),"")</f>
        <v/>
      </c>
      <c r="H63" s="89" t="str">
        <f>IF(OR(WEEKDAY(E63,2)=1,DAY(E63)=1),TRUNC((E63-DATE(YEAR(E63+3-MOD(E63-2,7)),1,MOD(E63-2,7)-9))/7),"")</f>
        <v/>
      </c>
      <c r="I63" s="82">
        <f>I59+1</f>
        <v>44636</v>
      </c>
      <c r="J63" s="85">
        <f>I63</f>
        <v>44636</v>
      </c>
      <c r="K63" s="87" t="str">
        <f ca="1">IFERROR(INDEX(_AnzeigeText,MATCH(J63,_FeiertagsDaten,0)),"")</f>
        <v/>
      </c>
      <c r="L63" s="89" t="str">
        <f>IF(OR(WEEKDAY(I63,2)=1,DAY(I63)=1),TRUNC((I63-DATE(YEAR(I63+3-MOD(I63-2,7)),1,MOD(I63-2,7)-9))/7),"")</f>
        <v/>
      </c>
      <c r="M63" s="82">
        <f>M59+1</f>
        <v>44667</v>
      </c>
      <c r="N63" s="85">
        <f>M63</f>
        <v>44667</v>
      </c>
      <c r="O63" s="87" t="str">
        <f ca="1">IFERROR(INDEX(_AnzeigeText,MATCH(N63,_FeiertagsDaten,0)),"")</f>
        <v>Karsamstag</v>
      </c>
      <c r="P63" s="89" t="str">
        <f>IF(OR(WEEKDAY(M63,2)=1,DAY(M63)=1),TRUNC((M63-DATE(YEAR(M63+3-MOD(M63-2,7)),1,MOD(M63-2,7)-9))/7),"")</f>
        <v/>
      </c>
      <c r="Q63" s="82">
        <f>Q59+1</f>
        <v>44697</v>
      </c>
      <c r="R63" s="85">
        <f>Q63</f>
        <v>44697</v>
      </c>
      <c r="S63" s="87" t="str">
        <f ca="1">IFERROR(INDEX(_AnzeigeText,MATCH(R63,_FeiertagsDaten,0)),"")</f>
        <v/>
      </c>
      <c r="T63" s="89">
        <f>IF(OR(WEEKDAY(Q63,2)=1,DAY(Q63)=1),TRUNC((Q63-DATE(YEAR(Q63+3-MOD(Q63-2,7)),1,MOD(Q63-2,7)-9))/7),"")</f>
        <v>20</v>
      </c>
      <c r="U63" s="82">
        <f>U59+1</f>
        <v>44728</v>
      </c>
      <c r="V63" s="85">
        <f>U63</f>
        <v>44728</v>
      </c>
      <c r="W63" s="87" t="str">
        <f ca="1">IFERROR(INDEX(_AnzeigeText,MATCH(V63,_FeiertagsDaten,0)),"")</f>
        <v>Fronleichnam</v>
      </c>
      <c r="X63" s="89" t="str">
        <f>IF(OR(WEEKDAY(U63,2)=1,DAY(U63)=1),TRUNC((U63-DATE(YEAR(U63+3-MOD(U63-2,7)),1,MOD(U63-2,7)-9))/7),"")</f>
        <v/>
      </c>
      <c r="Y63" s="82">
        <f>Y59+1</f>
        <v>44758</v>
      </c>
      <c r="Z63" s="85">
        <f>Y63</f>
        <v>44758</v>
      </c>
      <c r="AA63" s="87" t="str">
        <f ca="1">IFERROR(INDEX(_AnzeigeText,MATCH(Z63,_FeiertagsDaten,0)),"")</f>
        <v/>
      </c>
      <c r="AB63" s="89" t="str">
        <f>IF(OR(WEEKDAY(Y63,2)=1,DAY(Y63)=1),TRUNC((Y63-DATE(YEAR(Y63+3-MOD(Y63-2,7)),1,MOD(Y63-2,7)-9))/7),"")</f>
        <v/>
      </c>
      <c r="AC63" s="82">
        <f>AC59+1</f>
        <v>44789</v>
      </c>
      <c r="AD63" s="85">
        <f>AC63</f>
        <v>44789</v>
      </c>
      <c r="AE63" s="87" t="str">
        <f ca="1">IFERROR(INDEX(_AnzeigeText,MATCH(AD63,_FeiertagsDaten,0)),"")</f>
        <v/>
      </c>
      <c r="AF63" s="89" t="str">
        <f>IF(OR(WEEKDAY(AC63,2)=1,DAY(AC63)=1),TRUNC((AC63-DATE(YEAR(AC63+3-MOD(AC63-2,7)),1,MOD(AC63-2,7)-9))/7),"")</f>
        <v/>
      </c>
      <c r="AG63" s="82">
        <f>AG59+1</f>
        <v>44820</v>
      </c>
      <c r="AH63" s="85">
        <f>AG63</f>
        <v>44820</v>
      </c>
      <c r="AI63" s="87" t="str">
        <f ca="1">IFERROR(INDEX(_AnzeigeText,MATCH(AH63,_FeiertagsDaten,0)),"")</f>
        <v/>
      </c>
      <c r="AJ63" s="89" t="str">
        <f>IF(OR(WEEKDAY(AG63,2)=1,DAY(AG63)=1),TRUNC((AG63-DATE(YEAR(AG63+3-MOD(AG63-2,7)),1,MOD(AG63-2,7)-9))/7),"")</f>
        <v/>
      </c>
      <c r="AK63" s="82">
        <f>AK59+1</f>
        <v>44850</v>
      </c>
      <c r="AL63" s="85">
        <f>AK63</f>
        <v>44850</v>
      </c>
      <c r="AM63" s="87" t="str">
        <f ca="1">IFERROR(INDEX(_AnzeigeText,MATCH(AL63,_FeiertagsDaten,0)),"")</f>
        <v/>
      </c>
      <c r="AN63" s="89" t="str">
        <f>IF(OR(WEEKDAY(AK63,2)=1,DAY(AK63)=1),TRUNC((AK63-DATE(YEAR(AK63+3-MOD(AK63-2,7)),1,MOD(AK63-2,7)-9))/7),"")</f>
        <v/>
      </c>
      <c r="AO63" s="82">
        <f>AO59+1</f>
        <v>44881</v>
      </c>
      <c r="AP63" s="85">
        <f>AO63</f>
        <v>44881</v>
      </c>
      <c r="AQ63" s="87" t="str">
        <f ca="1">IFERROR(INDEX(_AnzeigeText,MATCH(AP63,_FeiertagsDaten,0)),"")</f>
        <v>Buß- und Bettag</v>
      </c>
      <c r="AR63" s="89" t="str">
        <f>IF(OR(WEEKDAY(AO63,2)=1,DAY(AO63)=1),TRUNC((AO63-DATE(YEAR(AO63+3-MOD(AO63-2,7)),1,MOD(AO63-2,7)-9))/7),"")</f>
        <v/>
      </c>
      <c r="AS63" s="82">
        <f>AS59+1</f>
        <v>44911</v>
      </c>
      <c r="AT63" s="85">
        <f>AS63</f>
        <v>44911</v>
      </c>
      <c r="AU63" s="87" t="str">
        <f ca="1">IFERROR(INDEX(_AnzeigeText,MATCH(AT63,_FeiertagsDaten,0)),"")</f>
        <v/>
      </c>
      <c r="AV63" s="89" t="str">
        <f>IF(OR(WEEKDAY(AS63,2)=1,DAY(AS63)=1),TRUNC((AS63-DATE(YEAR(AS63+3-MOD(AS63-2,7)),1,MOD(AS63-2,7)-9))/7),"")</f>
        <v/>
      </c>
    </row>
    <row r="64" spans="1:48" ht="17.25" customHeight="1" x14ac:dyDescent="0.2">
      <c r="A64" s="83"/>
      <c r="B64" s="86"/>
      <c r="C64" s="88"/>
      <c r="D64" s="90"/>
      <c r="E64" s="83"/>
      <c r="F64" s="86"/>
      <c r="G64" s="88"/>
      <c r="H64" s="90"/>
      <c r="I64" s="83"/>
      <c r="J64" s="86"/>
      <c r="K64" s="88"/>
      <c r="L64" s="90"/>
      <c r="M64" s="83"/>
      <c r="N64" s="86"/>
      <c r="O64" s="88"/>
      <c r="P64" s="90"/>
      <c r="Q64" s="83"/>
      <c r="R64" s="86"/>
      <c r="S64" s="88"/>
      <c r="T64" s="90"/>
      <c r="U64" s="83"/>
      <c r="V64" s="86"/>
      <c r="W64" s="88"/>
      <c r="X64" s="90"/>
      <c r="Y64" s="83"/>
      <c r="Z64" s="86"/>
      <c r="AA64" s="88"/>
      <c r="AB64" s="90"/>
      <c r="AC64" s="83"/>
      <c r="AD64" s="86"/>
      <c r="AE64" s="88"/>
      <c r="AF64" s="90"/>
      <c r="AG64" s="83"/>
      <c r="AH64" s="86"/>
      <c r="AI64" s="88"/>
      <c r="AJ64" s="90"/>
      <c r="AK64" s="83"/>
      <c r="AL64" s="86"/>
      <c r="AM64" s="88"/>
      <c r="AN64" s="90"/>
      <c r="AO64" s="83"/>
      <c r="AP64" s="86"/>
      <c r="AQ64" s="88"/>
      <c r="AR64" s="90"/>
      <c r="AS64" s="83"/>
      <c r="AT64" s="86"/>
      <c r="AU64" s="88"/>
      <c r="AV64" s="90"/>
    </row>
    <row r="65" spans="1:48" ht="17.25" customHeight="1" x14ac:dyDescent="0.2">
      <c r="A65" s="83"/>
      <c r="B65" s="86"/>
      <c r="C65" s="14" t="str">
        <f ca="1">IFERROR(INDEX(_AnzeigeText2,MATCH(B63,_EreignisseDatum,0)),"")</f>
        <v/>
      </c>
      <c r="D65" s="91" t="str">
        <f>IF(A63=_Start_MESZ,"Beginn MESZ",IF(A63=_Ende_MESZ,"Ende MESZ",""))</f>
        <v/>
      </c>
      <c r="E65" s="83"/>
      <c r="F65" s="86"/>
      <c r="G65" s="14" t="str">
        <f ca="1">IFERROR(INDEX(_AnzeigeText2,MATCH(F63,_EreignisseDatum,0)),"")</f>
        <v/>
      </c>
      <c r="H65" s="91" t="str">
        <f>IF(E63=_Start_MESZ,"Beginn MESZ",IF(E63=_Ende_MESZ,"Ende MESZ",""))</f>
        <v/>
      </c>
      <c r="I65" s="83"/>
      <c r="J65" s="86"/>
      <c r="K65" s="14" t="str">
        <f ca="1">IFERROR(INDEX(_AnzeigeText2,MATCH(J63,_EreignisseDatum,0)),"")</f>
        <v/>
      </c>
      <c r="L65" s="91" t="str">
        <f>IF(I63=_Start_MESZ,"Beginn MESZ",IF(I63=_Ende_MESZ,"Ende MESZ",""))</f>
        <v/>
      </c>
      <c r="M65" s="83"/>
      <c r="N65" s="86"/>
      <c r="O65" s="14" t="str">
        <f ca="1">IFERROR(INDEX(_AnzeigeText2,MATCH(N63,_EreignisseDatum,0)),"")</f>
        <v/>
      </c>
      <c r="P65" s="91" t="str">
        <f>IF(M63=_Start_MESZ,"Beginn MESZ",IF(M63=_Ende_MESZ,"Ende MESZ",""))</f>
        <v/>
      </c>
      <c r="Q65" s="83"/>
      <c r="R65" s="86"/>
      <c r="S65" s="14" t="str">
        <f ca="1">IFERROR(INDEX(_AnzeigeText2,MATCH(R63,_EreignisseDatum,0)),"")</f>
        <v/>
      </c>
      <c r="T65" s="91" t="str">
        <f>IF(Q63=_Start_MESZ,"Beginn MESZ",IF(Q63=_Ende_MESZ,"Ende MESZ",""))</f>
        <v/>
      </c>
      <c r="U65" s="83"/>
      <c r="V65" s="86"/>
      <c r="W65" s="14" t="str">
        <f ca="1">IFERROR(INDEX(_AnzeigeText2,MATCH(V63,_EreignisseDatum,0)),"")</f>
        <v/>
      </c>
      <c r="X65" s="91" t="str">
        <f>IF(U63=_Start_MESZ,"Beginn MESZ",IF(U63=_Ende_MESZ,"Ende MESZ",""))</f>
        <v/>
      </c>
      <c r="Y65" s="83"/>
      <c r="Z65" s="86"/>
      <c r="AA65" s="14" t="str">
        <f ca="1">IFERROR(INDEX(_AnzeigeText2,MATCH(Z63,_EreignisseDatum,0)),"")</f>
        <v/>
      </c>
      <c r="AB65" s="91" t="str">
        <f>IF(Y63=_Start_MESZ,"Beginn MESZ",IF(Y63=_Ende_MESZ,"Ende MESZ",""))</f>
        <v/>
      </c>
      <c r="AC65" s="83"/>
      <c r="AD65" s="86"/>
      <c r="AE65" s="14" t="str">
        <f ca="1">IFERROR(INDEX(_AnzeigeText2,MATCH(AD63,_EreignisseDatum,0)),"")</f>
        <v/>
      </c>
      <c r="AF65" s="91" t="str">
        <f>IF(AC63=_Start_MESZ,"Beginn MESZ",IF(AC63=_Ende_MESZ,"Ende MESZ",""))</f>
        <v/>
      </c>
      <c r="AG65" s="83"/>
      <c r="AH65" s="86"/>
      <c r="AI65" s="14" t="str">
        <f ca="1">IFERROR(INDEX(_AnzeigeText2,MATCH(AH63,_EreignisseDatum,0)),"")</f>
        <v/>
      </c>
      <c r="AJ65" s="91" t="str">
        <f>IF(AG63=_Start_MESZ,"Beginn MESZ",IF(AG63=_Ende_MESZ,"Ende MESZ",""))</f>
        <v/>
      </c>
      <c r="AK65" s="83"/>
      <c r="AL65" s="86"/>
      <c r="AM65" s="14" t="str">
        <f ca="1">IFERROR(INDEX(_AnzeigeText2,MATCH(AL63,_EreignisseDatum,0)),"")</f>
        <v/>
      </c>
      <c r="AN65" s="91" t="str">
        <f>IF(AK63=_Start_MESZ,"Beginn MESZ",IF(AK63=_Ende_MESZ,"Ende MESZ",""))</f>
        <v/>
      </c>
      <c r="AO65" s="83"/>
      <c r="AP65" s="86"/>
      <c r="AQ65" s="14" t="str">
        <f ca="1">IFERROR(INDEX(_AnzeigeText2,MATCH(AP63,_EreignisseDatum,0)),"")</f>
        <v/>
      </c>
      <c r="AR65" s="91" t="str">
        <f>IF(AO63=_Start_MESZ,"Beginn MESZ",IF(AO63=_Ende_MESZ,"Ende MESZ",""))</f>
        <v/>
      </c>
      <c r="AS65" s="83"/>
      <c r="AT65" s="86"/>
      <c r="AU65" s="14" t="str">
        <f ca="1">IFERROR(INDEX(_AnzeigeText2,MATCH(AT63,_EreignisseDatum,0)),"")</f>
        <v/>
      </c>
      <c r="AV65" s="91" t="str">
        <f>IF(AS63=_Start_MESZ,"Beginn MESZ",IF(AS63=_Ende_MESZ,"Ende MESZ",""))</f>
        <v/>
      </c>
    </row>
    <row r="66" spans="1:48" ht="17.25" customHeight="1" thickBot="1" x14ac:dyDescent="0.25">
      <c r="A66" s="84"/>
      <c r="B66" s="15">
        <f>B63-_fstDay+1</f>
        <v>16</v>
      </c>
      <c r="C66" s="16" t="str">
        <f ca="1">IFERROR(IF(ISNA(INDEX(_AnzeigeText2,MATCH(B63,_EreignisseDatum,0))),"",IF(INDEX(_EreignisseHaeufigkeit,MATCH(B63,_EreignisseDatum,0))=1,"",INDEX(_AnzeigeText2,MATCH(B63,_EreignisseDatum,0)+1))),"")</f>
        <v/>
      </c>
      <c r="D66" s="92"/>
      <c r="E66" s="84"/>
      <c r="F66" s="15">
        <f>F63-_fstDay+1</f>
        <v>47</v>
      </c>
      <c r="G66" s="16" t="str">
        <f ca="1">IFERROR(IF(ISNA(INDEX(_AnzeigeText2,MATCH(F63,_EreignisseDatum,0))),"",IF(INDEX(_EreignisseHaeufigkeit,MATCH(F63,_EreignisseDatum,0))=1,"",INDEX(_AnzeigeText2,MATCH(F63,_EreignisseDatum,0)+1))),"")</f>
        <v/>
      </c>
      <c r="H66" s="92"/>
      <c r="I66" s="84"/>
      <c r="J66" s="15">
        <f>J63-_fstDay+1</f>
        <v>75</v>
      </c>
      <c r="K66" s="16" t="str">
        <f ca="1">IFERROR(IF(ISNA(INDEX(_AnzeigeText2,MATCH(J63,_EreignisseDatum,0))),"",IF(INDEX(_EreignisseHaeufigkeit,MATCH(J63,_EreignisseDatum,0))=1,"",INDEX(_AnzeigeText2,MATCH(J63,_EreignisseDatum,0)+1))),"")</f>
        <v/>
      </c>
      <c r="L66" s="92"/>
      <c r="M66" s="84"/>
      <c r="N66" s="15">
        <f>N63-_fstDay+1</f>
        <v>106</v>
      </c>
      <c r="O66" s="16" t="str">
        <f ca="1">IFERROR(IF(ISNA(INDEX(_AnzeigeText2,MATCH(N63,_EreignisseDatum,0))),"",IF(INDEX(_EreignisseHaeufigkeit,MATCH(N63,_EreignisseDatum,0))=1,"",INDEX(_AnzeigeText2,MATCH(N63,_EreignisseDatum,0)+1))),"")</f>
        <v/>
      </c>
      <c r="P66" s="92"/>
      <c r="Q66" s="84"/>
      <c r="R66" s="15">
        <f>R63-_fstDay+1</f>
        <v>136</v>
      </c>
      <c r="S66" s="16" t="str">
        <f ca="1">IFERROR(IF(ISNA(INDEX(_AnzeigeText2,MATCH(R63,_EreignisseDatum,0))),"",IF(INDEX(_EreignisseHaeufigkeit,MATCH(R63,_EreignisseDatum,0))=1,"",INDEX(_AnzeigeText2,MATCH(R63,_EreignisseDatum,0)+1))),"")</f>
        <v/>
      </c>
      <c r="T66" s="92"/>
      <c r="U66" s="84"/>
      <c r="V66" s="15">
        <f>V63-_fstDay+1</f>
        <v>167</v>
      </c>
      <c r="W66" s="16" t="str">
        <f ca="1">IFERROR(IF(ISNA(INDEX(_AnzeigeText2,MATCH(V63,_EreignisseDatum,0))),"",IF(INDEX(_EreignisseHaeufigkeit,MATCH(V63,_EreignisseDatum,0))=1,"",INDEX(_AnzeigeText2,MATCH(V63,_EreignisseDatum,0)+1))),"")</f>
        <v/>
      </c>
      <c r="X66" s="92"/>
      <c r="Y66" s="84"/>
      <c r="Z66" s="15">
        <f>Z63-_fstDay+1</f>
        <v>197</v>
      </c>
      <c r="AA66" s="16" t="str">
        <f ca="1">IFERROR(IF(ISNA(INDEX(_AnzeigeText2,MATCH(Z63,_EreignisseDatum,0))),"",IF(INDEX(_EreignisseHaeufigkeit,MATCH(Z63,_EreignisseDatum,0))=1,"",INDEX(_AnzeigeText2,MATCH(Z63,_EreignisseDatum,0)+1))),"")</f>
        <v/>
      </c>
      <c r="AB66" s="92"/>
      <c r="AC66" s="84"/>
      <c r="AD66" s="15">
        <f>AD63-_fstDay+1</f>
        <v>228</v>
      </c>
      <c r="AE66" s="16" t="str">
        <f ca="1">IFERROR(IF(ISNA(INDEX(_AnzeigeText2,MATCH(AD63,_EreignisseDatum,0))),"",IF(INDEX(_EreignisseHaeufigkeit,MATCH(AD63,_EreignisseDatum,0))=1,"",INDEX(_AnzeigeText2,MATCH(AD63,_EreignisseDatum,0)+1))),"")</f>
        <v/>
      </c>
      <c r="AF66" s="92"/>
      <c r="AG66" s="84"/>
      <c r="AH66" s="15">
        <f>AH63-_fstDay+1</f>
        <v>259</v>
      </c>
      <c r="AI66" s="16" t="str">
        <f ca="1">IFERROR(IF(ISNA(INDEX(_AnzeigeText2,MATCH(AH63,_EreignisseDatum,0))),"",IF(INDEX(_EreignisseHaeufigkeit,MATCH(AH63,_EreignisseDatum,0))=1,"",INDEX(_AnzeigeText2,MATCH(AH63,_EreignisseDatum,0)+1))),"")</f>
        <v/>
      </c>
      <c r="AJ66" s="92"/>
      <c r="AK66" s="84"/>
      <c r="AL66" s="15">
        <f>AL63-_fstDay+1</f>
        <v>289</v>
      </c>
      <c r="AM66" s="16" t="str">
        <f ca="1">IFERROR(IF(ISNA(INDEX(_AnzeigeText2,MATCH(AL63,_EreignisseDatum,0))),"",IF(INDEX(_EreignisseHaeufigkeit,MATCH(AL63,_EreignisseDatum,0))=1,"",INDEX(_AnzeigeText2,MATCH(AL63,_EreignisseDatum,0)+1))),"")</f>
        <v/>
      </c>
      <c r="AN66" s="92"/>
      <c r="AO66" s="84"/>
      <c r="AP66" s="15">
        <f>AP63-_fstDay+1</f>
        <v>320</v>
      </c>
      <c r="AQ66" s="16" t="str">
        <f ca="1">IFERROR(IF(ISNA(INDEX(_AnzeigeText2,MATCH(AP63,_EreignisseDatum,0))),"",IF(INDEX(_EreignisseHaeufigkeit,MATCH(AP63,_EreignisseDatum,0))=1,"",INDEX(_AnzeigeText2,MATCH(AP63,_EreignisseDatum,0)+1))),"")</f>
        <v/>
      </c>
      <c r="AR66" s="92"/>
      <c r="AS66" s="84"/>
      <c r="AT66" s="15">
        <f>AT63-_fstDay+1</f>
        <v>350</v>
      </c>
      <c r="AU66" s="16" t="str">
        <f ca="1">IFERROR(IF(ISNA(INDEX(_AnzeigeText2,MATCH(AT63,_EreignisseDatum,0))),"",IF(INDEX(_EreignisseHaeufigkeit,MATCH(AT63,_EreignisseDatum,0))=1,"",INDEX(_AnzeigeText2,MATCH(AT63,_EreignisseDatum,0)+1))),"")</f>
        <v/>
      </c>
      <c r="AV66" s="92"/>
    </row>
    <row r="67" spans="1:48" ht="17.25" customHeight="1" x14ac:dyDescent="0.2">
      <c r="A67" s="82">
        <f>A63+1</f>
        <v>44578</v>
      </c>
      <c r="B67" s="85">
        <f>A67</f>
        <v>44578</v>
      </c>
      <c r="C67" s="87" t="str">
        <f ca="1">IFERROR(INDEX(_AnzeigeText,MATCH(B67,_FeiertagsDaten,0)),"")</f>
        <v/>
      </c>
      <c r="D67" s="89">
        <f>IF(OR(WEEKDAY(A67,2)=1,DAY(A67)=1),TRUNC((A67-DATE(YEAR(A67+3-MOD(A67-2,7)),1,MOD(A67-2,7)-9))/7),"")</f>
        <v>3</v>
      </c>
      <c r="E67" s="82">
        <f>E63+1</f>
        <v>44609</v>
      </c>
      <c r="F67" s="85">
        <f>E67</f>
        <v>44609</v>
      </c>
      <c r="G67" s="87" t="str">
        <f ca="1">IFERROR(INDEX(_AnzeigeText,MATCH(F67,_FeiertagsDaten,0)),"")</f>
        <v/>
      </c>
      <c r="H67" s="89" t="str">
        <f>IF(OR(WEEKDAY(E67,2)=1,DAY(E67)=1),TRUNC((E67-DATE(YEAR(E67+3-MOD(E67-2,7)),1,MOD(E67-2,7)-9))/7),"")</f>
        <v/>
      </c>
      <c r="I67" s="82">
        <f>I63+1</f>
        <v>44637</v>
      </c>
      <c r="J67" s="85">
        <f>I67</f>
        <v>44637</v>
      </c>
      <c r="K67" s="87" t="str">
        <f ca="1">IFERROR(INDEX(_AnzeigeText,MATCH(J67,_FeiertagsDaten,0)),"")</f>
        <v/>
      </c>
      <c r="L67" s="89" t="str">
        <f>IF(OR(WEEKDAY(I67,2)=1,DAY(I67)=1),TRUNC((I67-DATE(YEAR(I67+3-MOD(I67-2,7)),1,MOD(I67-2,7)-9))/7),"")</f>
        <v/>
      </c>
      <c r="M67" s="82">
        <f>M63+1</f>
        <v>44668</v>
      </c>
      <c r="N67" s="85">
        <f>M67</f>
        <v>44668</v>
      </c>
      <c r="O67" s="87" t="str">
        <f ca="1">IFERROR(INDEX(_AnzeigeText,MATCH(N67,_FeiertagsDaten,0)),"")</f>
        <v>Ostersonntag</v>
      </c>
      <c r="P67" s="89" t="str">
        <f>IF(OR(WEEKDAY(M67,2)=1,DAY(M67)=1),TRUNC((M67-DATE(YEAR(M67+3-MOD(M67-2,7)),1,MOD(M67-2,7)-9))/7),"")</f>
        <v/>
      </c>
      <c r="Q67" s="82">
        <f>Q63+1</f>
        <v>44698</v>
      </c>
      <c r="R67" s="85">
        <f>Q67</f>
        <v>44698</v>
      </c>
      <c r="S67" s="87" t="str">
        <f ca="1">IFERROR(INDEX(_AnzeigeText,MATCH(R67,_FeiertagsDaten,0)),"")</f>
        <v/>
      </c>
      <c r="T67" s="89" t="str">
        <f>IF(OR(WEEKDAY(Q67,2)=1,DAY(Q67)=1),TRUNC((Q67-DATE(YEAR(Q67+3-MOD(Q67-2,7)),1,MOD(Q67-2,7)-9))/7),"")</f>
        <v/>
      </c>
      <c r="U67" s="82">
        <f>U63+1</f>
        <v>44729</v>
      </c>
      <c r="V67" s="85">
        <f>U67</f>
        <v>44729</v>
      </c>
      <c r="W67" s="87" t="str">
        <f ca="1">IFERROR(INDEX(_AnzeigeText,MATCH(V67,_FeiertagsDaten,0)),"")</f>
        <v/>
      </c>
      <c r="X67" s="89" t="str">
        <f>IF(OR(WEEKDAY(U67,2)=1,DAY(U67)=1),TRUNC((U67-DATE(YEAR(U67+3-MOD(U67-2,7)),1,MOD(U67-2,7)-9))/7),"")</f>
        <v/>
      </c>
      <c r="Y67" s="82">
        <f>Y63+1</f>
        <v>44759</v>
      </c>
      <c r="Z67" s="85">
        <f>Y67</f>
        <v>44759</v>
      </c>
      <c r="AA67" s="87" t="str">
        <f ca="1">IFERROR(INDEX(_AnzeigeText,MATCH(Z67,_FeiertagsDaten,0)),"")</f>
        <v/>
      </c>
      <c r="AB67" s="89" t="str">
        <f>IF(OR(WEEKDAY(Y67,2)=1,DAY(Y67)=1),TRUNC((Y67-DATE(YEAR(Y67+3-MOD(Y67-2,7)),1,MOD(Y67-2,7)-9))/7),"")</f>
        <v/>
      </c>
      <c r="AC67" s="82">
        <f>AC63+1</f>
        <v>44790</v>
      </c>
      <c r="AD67" s="85">
        <f>AC67</f>
        <v>44790</v>
      </c>
      <c r="AE67" s="87" t="str">
        <f ca="1">IFERROR(INDEX(_AnzeigeText,MATCH(AD67,_FeiertagsDaten,0)),"")</f>
        <v/>
      </c>
      <c r="AF67" s="89" t="str">
        <f>IF(OR(WEEKDAY(AC67,2)=1,DAY(AC67)=1),TRUNC((AC67-DATE(YEAR(AC67+3-MOD(AC67-2,7)),1,MOD(AC67-2,7)-9))/7),"")</f>
        <v/>
      </c>
      <c r="AG67" s="82">
        <f>AG63+1</f>
        <v>44821</v>
      </c>
      <c r="AH67" s="85">
        <f>AG67</f>
        <v>44821</v>
      </c>
      <c r="AI67" s="87" t="str">
        <f ca="1">IFERROR(INDEX(_AnzeigeText,MATCH(AH67,_FeiertagsDaten,0)),"")</f>
        <v/>
      </c>
      <c r="AJ67" s="89" t="str">
        <f>IF(OR(WEEKDAY(AG67,2)=1,DAY(AG67)=1),TRUNC((AG67-DATE(YEAR(AG67+3-MOD(AG67-2,7)),1,MOD(AG67-2,7)-9))/7),"")</f>
        <v/>
      </c>
      <c r="AK67" s="82">
        <f>AK63+1</f>
        <v>44851</v>
      </c>
      <c r="AL67" s="85">
        <f>AK67</f>
        <v>44851</v>
      </c>
      <c r="AM67" s="87" t="str">
        <f ca="1">IFERROR(INDEX(_AnzeigeText,MATCH(AL67,_FeiertagsDaten,0)),"")</f>
        <v/>
      </c>
      <c r="AN67" s="89">
        <f>IF(OR(WEEKDAY(AK67,2)=1,DAY(AK67)=1),TRUNC((AK67-DATE(YEAR(AK67+3-MOD(AK67-2,7)),1,MOD(AK67-2,7)-9))/7),"")</f>
        <v>42</v>
      </c>
      <c r="AO67" s="82">
        <f>AO63+1</f>
        <v>44882</v>
      </c>
      <c r="AP67" s="85">
        <f>AO67</f>
        <v>44882</v>
      </c>
      <c r="AQ67" s="87" t="str">
        <f ca="1">IFERROR(INDEX(_AnzeigeText,MATCH(AP67,_FeiertagsDaten,0)),"")</f>
        <v/>
      </c>
      <c r="AR67" s="89" t="str">
        <f>IF(OR(WEEKDAY(AO67,2)=1,DAY(AO67)=1),TRUNC((AO67-DATE(YEAR(AO67+3-MOD(AO67-2,7)),1,MOD(AO67-2,7)-9))/7),"")</f>
        <v/>
      </c>
      <c r="AS67" s="82">
        <f>AS63+1</f>
        <v>44912</v>
      </c>
      <c r="AT67" s="85">
        <f>AS67</f>
        <v>44912</v>
      </c>
      <c r="AU67" s="87" t="str">
        <f ca="1">IFERROR(INDEX(_AnzeigeText,MATCH(AT67,_FeiertagsDaten,0)),"")</f>
        <v/>
      </c>
      <c r="AV67" s="89" t="str">
        <f>IF(OR(WEEKDAY(AS67,2)=1,DAY(AS67)=1),TRUNC((AS67-DATE(YEAR(AS67+3-MOD(AS67-2,7)),1,MOD(AS67-2,7)-9))/7),"")</f>
        <v/>
      </c>
    </row>
    <row r="68" spans="1:48" ht="17.25" customHeight="1" x14ac:dyDescent="0.2">
      <c r="A68" s="83"/>
      <c r="B68" s="86"/>
      <c r="C68" s="88"/>
      <c r="D68" s="90"/>
      <c r="E68" s="83"/>
      <c r="F68" s="86"/>
      <c r="G68" s="88"/>
      <c r="H68" s="90"/>
      <c r="I68" s="83"/>
      <c r="J68" s="86"/>
      <c r="K68" s="88"/>
      <c r="L68" s="90"/>
      <c r="M68" s="83"/>
      <c r="N68" s="86"/>
      <c r="O68" s="88"/>
      <c r="P68" s="90"/>
      <c r="Q68" s="83"/>
      <c r="R68" s="86"/>
      <c r="S68" s="88"/>
      <c r="T68" s="90"/>
      <c r="U68" s="83"/>
      <c r="V68" s="86"/>
      <c r="W68" s="88"/>
      <c r="X68" s="90"/>
      <c r="Y68" s="83"/>
      <c r="Z68" s="86"/>
      <c r="AA68" s="88"/>
      <c r="AB68" s="90"/>
      <c r="AC68" s="83"/>
      <c r="AD68" s="86"/>
      <c r="AE68" s="88"/>
      <c r="AF68" s="90"/>
      <c r="AG68" s="83"/>
      <c r="AH68" s="86"/>
      <c r="AI68" s="88"/>
      <c r="AJ68" s="90"/>
      <c r="AK68" s="83"/>
      <c r="AL68" s="86"/>
      <c r="AM68" s="88"/>
      <c r="AN68" s="90"/>
      <c r="AO68" s="83"/>
      <c r="AP68" s="86"/>
      <c r="AQ68" s="88"/>
      <c r="AR68" s="90"/>
      <c r="AS68" s="83"/>
      <c r="AT68" s="86"/>
      <c r="AU68" s="88"/>
      <c r="AV68" s="90"/>
    </row>
    <row r="69" spans="1:48" ht="17.25" customHeight="1" x14ac:dyDescent="0.2">
      <c r="A69" s="83"/>
      <c r="B69" s="86"/>
      <c r="C69" s="14" t="str">
        <f ca="1">IFERROR(INDEX(_AnzeigeText2,MATCH(B67,_EreignisseDatum,0)),"")</f>
        <v/>
      </c>
      <c r="D69" s="91" t="str">
        <f>IF(A67=_Start_MESZ,"Beginn MESZ",IF(A67=_Ende_MESZ,"Ende MESZ",""))</f>
        <v/>
      </c>
      <c r="E69" s="83"/>
      <c r="F69" s="86"/>
      <c r="G69" s="14" t="str">
        <f ca="1">IFERROR(INDEX(_AnzeigeText2,MATCH(F67,_EreignisseDatum,0)),"")</f>
        <v/>
      </c>
      <c r="H69" s="91" t="str">
        <f>IF(E67=_Start_MESZ,"Beginn MESZ",IF(E67=_Ende_MESZ,"Ende MESZ",""))</f>
        <v/>
      </c>
      <c r="I69" s="83"/>
      <c r="J69" s="86"/>
      <c r="K69" s="14" t="str">
        <f ca="1">IFERROR(INDEX(_AnzeigeText2,MATCH(J67,_EreignisseDatum,0)),"")</f>
        <v/>
      </c>
      <c r="L69" s="91" t="str">
        <f>IF(I67=_Start_MESZ,"Beginn MESZ",IF(I67=_Ende_MESZ,"Ende MESZ",""))</f>
        <v/>
      </c>
      <c r="M69" s="83"/>
      <c r="N69" s="86"/>
      <c r="O69" s="14" t="str">
        <f ca="1">IFERROR(INDEX(_AnzeigeText2,MATCH(N67,_EreignisseDatum,0)),"")</f>
        <v/>
      </c>
      <c r="P69" s="91" t="str">
        <f>IF(M67=_Start_MESZ,"Beginn MESZ",IF(M67=_Ende_MESZ,"Ende MESZ",""))</f>
        <v/>
      </c>
      <c r="Q69" s="83"/>
      <c r="R69" s="86"/>
      <c r="S69" s="14" t="str">
        <f ca="1">IFERROR(INDEX(_AnzeigeText2,MATCH(R67,_EreignisseDatum,0)),"")</f>
        <v/>
      </c>
      <c r="T69" s="91" t="str">
        <f>IF(Q67=_Start_MESZ,"Beginn MESZ",IF(Q67=_Ende_MESZ,"Ende MESZ",""))</f>
        <v/>
      </c>
      <c r="U69" s="83"/>
      <c r="V69" s="86"/>
      <c r="W69" s="14" t="str">
        <f ca="1">IFERROR(INDEX(_AnzeigeText2,MATCH(V67,_EreignisseDatum,0)),"")</f>
        <v/>
      </c>
      <c r="X69" s="91" t="str">
        <f>IF(U67=_Start_MESZ,"Beginn MESZ",IF(U67=_Ende_MESZ,"Ende MESZ",""))</f>
        <v/>
      </c>
      <c r="Y69" s="83"/>
      <c r="Z69" s="86"/>
      <c r="AA69" s="14" t="str">
        <f ca="1">IFERROR(INDEX(_AnzeigeText2,MATCH(Z67,_EreignisseDatum,0)),"")</f>
        <v/>
      </c>
      <c r="AB69" s="91" t="str">
        <f>IF(Y67=_Start_MESZ,"Beginn MESZ",IF(Y67=_Ende_MESZ,"Ende MESZ",""))</f>
        <v/>
      </c>
      <c r="AC69" s="83"/>
      <c r="AD69" s="86"/>
      <c r="AE69" s="14" t="str">
        <f ca="1">IFERROR(INDEX(_AnzeigeText2,MATCH(AD67,_EreignisseDatum,0)),"")</f>
        <v/>
      </c>
      <c r="AF69" s="91" t="str">
        <f>IF(AC67=_Start_MESZ,"Beginn MESZ",IF(AC67=_Ende_MESZ,"Ende MESZ",""))</f>
        <v/>
      </c>
      <c r="AG69" s="83"/>
      <c r="AH69" s="86"/>
      <c r="AI69" s="14" t="str">
        <f ca="1">IFERROR(INDEX(_AnzeigeText2,MATCH(AH67,_EreignisseDatum,0)),"")</f>
        <v/>
      </c>
      <c r="AJ69" s="91" t="str">
        <f>IF(AG67=_Start_MESZ,"Beginn MESZ",IF(AG67=_Ende_MESZ,"Ende MESZ",""))</f>
        <v/>
      </c>
      <c r="AK69" s="83"/>
      <c r="AL69" s="86"/>
      <c r="AM69" s="14" t="str">
        <f ca="1">IFERROR(INDEX(_AnzeigeText2,MATCH(AL67,_EreignisseDatum,0)),"")</f>
        <v/>
      </c>
      <c r="AN69" s="91" t="str">
        <f>IF(AK67=_Start_MESZ,"Beginn MESZ",IF(AK67=_Ende_MESZ,"Ende MESZ",""))</f>
        <v/>
      </c>
      <c r="AO69" s="83"/>
      <c r="AP69" s="86"/>
      <c r="AQ69" s="14" t="str">
        <f ca="1">IFERROR(INDEX(_AnzeigeText2,MATCH(AP67,_EreignisseDatum,0)),"")</f>
        <v/>
      </c>
      <c r="AR69" s="91" t="str">
        <f>IF(AO67=_Start_MESZ,"Beginn MESZ",IF(AO67=_Ende_MESZ,"Ende MESZ",""))</f>
        <v/>
      </c>
      <c r="AS69" s="83"/>
      <c r="AT69" s="86"/>
      <c r="AU69" s="14" t="str">
        <f ca="1">IFERROR(INDEX(_AnzeigeText2,MATCH(AT67,_EreignisseDatum,0)),"")</f>
        <v/>
      </c>
      <c r="AV69" s="91" t="str">
        <f>IF(AS67=_Start_MESZ,"Beginn MESZ",IF(AS67=_Ende_MESZ,"Ende MESZ",""))</f>
        <v/>
      </c>
    </row>
    <row r="70" spans="1:48" ht="17.25" customHeight="1" thickBot="1" x14ac:dyDescent="0.25">
      <c r="A70" s="84"/>
      <c r="B70" s="15">
        <f>B67-_fstDay+1</f>
        <v>17</v>
      </c>
      <c r="C70" s="16" t="str">
        <f ca="1">IFERROR(IF(ISNA(INDEX(_AnzeigeText2,MATCH(B67,_EreignisseDatum,0))),"",IF(INDEX(_EreignisseHaeufigkeit,MATCH(B67,_EreignisseDatum,0))=1,"",INDEX(_AnzeigeText2,MATCH(B67,_EreignisseDatum,0)+1))),"")</f>
        <v/>
      </c>
      <c r="D70" s="92"/>
      <c r="E70" s="84"/>
      <c r="F70" s="15">
        <f>F67-_fstDay+1</f>
        <v>48</v>
      </c>
      <c r="G70" s="16" t="str">
        <f ca="1">IFERROR(IF(ISNA(INDEX(_AnzeigeText2,MATCH(F67,_EreignisseDatum,0))),"",IF(INDEX(_EreignisseHaeufigkeit,MATCH(F67,_EreignisseDatum,0))=1,"",INDEX(_AnzeigeText2,MATCH(F67,_EreignisseDatum,0)+1))),"")</f>
        <v/>
      </c>
      <c r="H70" s="92"/>
      <c r="I70" s="84"/>
      <c r="J70" s="15">
        <f>J67-_fstDay+1</f>
        <v>76</v>
      </c>
      <c r="K70" s="16" t="str">
        <f ca="1">IFERROR(IF(ISNA(INDEX(_AnzeigeText2,MATCH(J67,_EreignisseDatum,0))),"",IF(INDEX(_EreignisseHaeufigkeit,MATCH(J67,_EreignisseDatum,0))=1,"",INDEX(_AnzeigeText2,MATCH(J67,_EreignisseDatum,0)+1))),"")</f>
        <v/>
      </c>
      <c r="L70" s="92"/>
      <c r="M70" s="84"/>
      <c r="N70" s="15">
        <f>N67-_fstDay+1</f>
        <v>107</v>
      </c>
      <c r="O70" s="16" t="str">
        <f ca="1">IFERROR(IF(ISNA(INDEX(_AnzeigeText2,MATCH(N67,_EreignisseDatum,0))),"",IF(INDEX(_EreignisseHaeufigkeit,MATCH(N67,_EreignisseDatum,0))=1,"",INDEX(_AnzeigeText2,MATCH(N67,_EreignisseDatum,0)+1))),"")</f>
        <v/>
      </c>
      <c r="P70" s="92"/>
      <c r="Q70" s="84"/>
      <c r="R70" s="15">
        <f>R67-_fstDay+1</f>
        <v>137</v>
      </c>
      <c r="S70" s="16" t="str">
        <f ca="1">IFERROR(IF(ISNA(INDEX(_AnzeigeText2,MATCH(R67,_EreignisseDatum,0))),"",IF(INDEX(_EreignisseHaeufigkeit,MATCH(R67,_EreignisseDatum,0))=1,"",INDEX(_AnzeigeText2,MATCH(R67,_EreignisseDatum,0)+1))),"")</f>
        <v/>
      </c>
      <c r="T70" s="92"/>
      <c r="U70" s="84"/>
      <c r="V70" s="15">
        <f>V67-_fstDay+1</f>
        <v>168</v>
      </c>
      <c r="W70" s="16" t="str">
        <f ca="1">IFERROR(IF(ISNA(INDEX(_AnzeigeText2,MATCH(V67,_EreignisseDatum,0))),"",IF(INDEX(_EreignisseHaeufigkeit,MATCH(V67,_EreignisseDatum,0))=1,"",INDEX(_AnzeigeText2,MATCH(V67,_EreignisseDatum,0)+1))),"")</f>
        <v/>
      </c>
      <c r="X70" s="92"/>
      <c r="Y70" s="84"/>
      <c r="Z70" s="15">
        <f>Z67-_fstDay+1</f>
        <v>198</v>
      </c>
      <c r="AA70" s="16" t="str">
        <f ca="1">IFERROR(IF(ISNA(INDEX(_AnzeigeText2,MATCH(Z67,_EreignisseDatum,0))),"",IF(INDEX(_EreignisseHaeufigkeit,MATCH(Z67,_EreignisseDatum,0))=1,"",INDEX(_AnzeigeText2,MATCH(Z67,_EreignisseDatum,0)+1))),"")</f>
        <v/>
      </c>
      <c r="AB70" s="92"/>
      <c r="AC70" s="84"/>
      <c r="AD70" s="15">
        <f>AD67-_fstDay+1</f>
        <v>229</v>
      </c>
      <c r="AE70" s="16" t="str">
        <f ca="1">IFERROR(IF(ISNA(INDEX(_AnzeigeText2,MATCH(AD67,_EreignisseDatum,0))),"",IF(INDEX(_EreignisseHaeufigkeit,MATCH(AD67,_EreignisseDatum,0))=1,"",INDEX(_AnzeigeText2,MATCH(AD67,_EreignisseDatum,0)+1))),"")</f>
        <v/>
      </c>
      <c r="AF70" s="92"/>
      <c r="AG70" s="84"/>
      <c r="AH70" s="15">
        <f>AH67-_fstDay+1</f>
        <v>260</v>
      </c>
      <c r="AI70" s="16" t="str">
        <f ca="1">IFERROR(IF(ISNA(INDEX(_AnzeigeText2,MATCH(AH67,_EreignisseDatum,0))),"",IF(INDEX(_EreignisseHaeufigkeit,MATCH(AH67,_EreignisseDatum,0))=1,"",INDEX(_AnzeigeText2,MATCH(AH67,_EreignisseDatum,0)+1))),"")</f>
        <v/>
      </c>
      <c r="AJ70" s="92"/>
      <c r="AK70" s="84"/>
      <c r="AL70" s="15">
        <f>AL67-_fstDay+1</f>
        <v>290</v>
      </c>
      <c r="AM70" s="16" t="str">
        <f ca="1">IFERROR(IF(ISNA(INDEX(_AnzeigeText2,MATCH(AL67,_EreignisseDatum,0))),"",IF(INDEX(_EreignisseHaeufigkeit,MATCH(AL67,_EreignisseDatum,0))=1,"",INDEX(_AnzeigeText2,MATCH(AL67,_EreignisseDatum,0)+1))),"")</f>
        <v/>
      </c>
      <c r="AN70" s="92"/>
      <c r="AO70" s="84"/>
      <c r="AP70" s="15">
        <f>AP67-_fstDay+1</f>
        <v>321</v>
      </c>
      <c r="AQ70" s="16" t="str">
        <f ca="1">IFERROR(IF(ISNA(INDEX(_AnzeigeText2,MATCH(AP67,_EreignisseDatum,0))),"",IF(INDEX(_EreignisseHaeufigkeit,MATCH(AP67,_EreignisseDatum,0))=1,"",INDEX(_AnzeigeText2,MATCH(AP67,_EreignisseDatum,0)+1))),"")</f>
        <v/>
      </c>
      <c r="AR70" s="92"/>
      <c r="AS70" s="84"/>
      <c r="AT70" s="15">
        <f>AT67-_fstDay+1</f>
        <v>351</v>
      </c>
      <c r="AU70" s="16" t="str">
        <f ca="1">IFERROR(IF(ISNA(INDEX(_AnzeigeText2,MATCH(AT67,_EreignisseDatum,0))),"",IF(INDEX(_EreignisseHaeufigkeit,MATCH(AT67,_EreignisseDatum,0))=1,"",INDEX(_AnzeigeText2,MATCH(AT67,_EreignisseDatum,0)+1))),"")</f>
        <v/>
      </c>
      <c r="AV70" s="92"/>
    </row>
    <row r="71" spans="1:48" ht="17.25" customHeight="1" x14ac:dyDescent="0.2">
      <c r="A71" s="82">
        <f>A67+1</f>
        <v>44579</v>
      </c>
      <c r="B71" s="85">
        <f>A71</f>
        <v>44579</v>
      </c>
      <c r="C71" s="87" t="str">
        <f ca="1">IFERROR(INDEX(_AnzeigeText,MATCH(B71,_FeiertagsDaten,0)),"")</f>
        <v/>
      </c>
      <c r="D71" s="89" t="str">
        <f>IF(OR(WEEKDAY(A71,2)=1,DAY(A71)=1),TRUNC((A71-DATE(YEAR(A71+3-MOD(A71-2,7)),1,MOD(A71-2,7)-9))/7),"")</f>
        <v/>
      </c>
      <c r="E71" s="82">
        <f>E67+1</f>
        <v>44610</v>
      </c>
      <c r="F71" s="85">
        <f>E71</f>
        <v>44610</v>
      </c>
      <c r="G71" s="87" t="str">
        <f ca="1">IFERROR(INDEX(_AnzeigeText,MATCH(F71,_FeiertagsDaten,0)),"")</f>
        <v/>
      </c>
      <c r="H71" s="89" t="str">
        <f>IF(OR(WEEKDAY(E71,2)=1,DAY(E71)=1),TRUNC((E71-DATE(YEAR(E71+3-MOD(E71-2,7)),1,MOD(E71-2,7)-9))/7),"")</f>
        <v/>
      </c>
      <c r="I71" s="82">
        <f>I67+1</f>
        <v>44638</v>
      </c>
      <c r="J71" s="85">
        <f>I71</f>
        <v>44638</v>
      </c>
      <c r="K71" s="87" t="str">
        <f ca="1">IFERROR(INDEX(_AnzeigeText,MATCH(J71,_FeiertagsDaten,0)),"")</f>
        <v/>
      </c>
      <c r="L71" s="89" t="str">
        <f>IF(OR(WEEKDAY(I71,2)=1,DAY(I71)=1),TRUNC((I71-DATE(YEAR(I71+3-MOD(I71-2,7)),1,MOD(I71-2,7)-9))/7),"")</f>
        <v/>
      </c>
      <c r="M71" s="82">
        <f>M67+1</f>
        <v>44669</v>
      </c>
      <c r="N71" s="85">
        <f>M71</f>
        <v>44669</v>
      </c>
      <c r="O71" s="87" t="str">
        <f ca="1">IFERROR(INDEX(_AnzeigeText,MATCH(N71,_FeiertagsDaten,0)),"")</f>
        <v>Ostermontag</v>
      </c>
      <c r="P71" s="89">
        <f>IF(OR(WEEKDAY(M71,2)=1,DAY(M71)=1),TRUNC((M71-DATE(YEAR(M71+3-MOD(M71-2,7)),1,MOD(M71-2,7)-9))/7),"")</f>
        <v>16</v>
      </c>
      <c r="Q71" s="82">
        <f>Q67+1</f>
        <v>44699</v>
      </c>
      <c r="R71" s="85">
        <f>Q71</f>
        <v>44699</v>
      </c>
      <c r="S71" s="87" t="str">
        <f ca="1">IFERROR(INDEX(_AnzeigeText,MATCH(R71,_FeiertagsDaten,0)),"")</f>
        <v/>
      </c>
      <c r="T71" s="89" t="str">
        <f>IF(OR(WEEKDAY(Q71,2)=1,DAY(Q71)=1),TRUNC((Q71-DATE(YEAR(Q71+3-MOD(Q71-2,7)),1,MOD(Q71-2,7)-9))/7),"")</f>
        <v/>
      </c>
      <c r="U71" s="82">
        <f>U67+1</f>
        <v>44730</v>
      </c>
      <c r="V71" s="85">
        <f>U71</f>
        <v>44730</v>
      </c>
      <c r="W71" s="87" t="str">
        <f ca="1">IFERROR(INDEX(_AnzeigeText,MATCH(V71,_FeiertagsDaten,0)),"")</f>
        <v/>
      </c>
      <c r="X71" s="89" t="str">
        <f>IF(OR(WEEKDAY(U71,2)=1,DAY(U71)=1),TRUNC((U71-DATE(YEAR(U71+3-MOD(U71-2,7)),1,MOD(U71-2,7)-9))/7),"")</f>
        <v/>
      </c>
      <c r="Y71" s="82">
        <f>Y67+1</f>
        <v>44760</v>
      </c>
      <c r="Z71" s="85">
        <f>Y71</f>
        <v>44760</v>
      </c>
      <c r="AA71" s="87" t="str">
        <f ca="1">IFERROR(INDEX(_AnzeigeText,MATCH(Z71,_FeiertagsDaten,0)),"")</f>
        <v/>
      </c>
      <c r="AB71" s="89">
        <f>IF(OR(WEEKDAY(Y71,2)=1,DAY(Y71)=1),TRUNC((Y71-DATE(YEAR(Y71+3-MOD(Y71-2,7)),1,MOD(Y71-2,7)-9))/7),"")</f>
        <v>29</v>
      </c>
      <c r="AC71" s="82">
        <f>AC67+1</f>
        <v>44791</v>
      </c>
      <c r="AD71" s="85">
        <f>AC71</f>
        <v>44791</v>
      </c>
      <c r="AE71" s="87" t="str">
        <f ca="1">IFERROR(INDEX(_AnzeigeText,MATCH(AD71,_FeiertagsDaten,0)),"")</f>
        <v/>
      </c>
      <c r="AF71" s="89" t="str">
        <f>IF(OR(WEEKDAY(AC71,2)=1,DAY(AC71)=1),TRUNC((AC71-DATE(YEAR(AC71+3-MOD(AC71-2,7)),1,MOD(AC71-2,7)-9))/7),"")</f>
        <v/>
      </c>
      <c r="AG71" s="82">
        <f>AG67+1</f>
        <v>44822</v>
      </c>
      <c r="AH71" s="85">
        <f>AG71</f>
        <v>44822</v>
      </c>
      <c r="AI71" s="87" t="str">
        <f ca="1">IFERROR(INDEX(_AnzeigeText,MATCH(AH71,_FeiertagsDaten,0)),"")</f>
        <v/>
      </c>
      <c r="AJ71" s="89" t="str">
        <f>IF(OR(WEEKDAY(AG71,2)=1,DAY(AG71)=1),TRUNC((AG71-DATE(YEAR(AG71+3-MOD(AG71-2,7)),1,MOD(AG71-2,7)-9))/7),"")</f>
        <v/>
      </c>
      <c r="AK71" s="82">
        <f>AK67+1</f>
        <v>44852</v>
      </c>
      <c r="AL71" s="85">
        <f>AK71</f>
        <v>44852</v>
      </c>
      <c r="AM71" s="87" t="str">
        <f ca="1">IFERROR(INDEX(_AnzeigeText,MATCH(AL71,_FeiertagsDaten,0)),"")</f>
        <v/>
      </c>
      <c r="AN71" s="89" t="str">
        <f>IF(OR(WEEKDAY(AK71,2)=1,DAY(AK71)=1),TRUNC((AK71-DATE(YEAR(AK71+3-MOD(AK71-2,7)),1,MOD(AK71-2,7)-9))/7),"")</f>
        <v/>
      </c>
      <c r="AO71" s="82">
        <f>AO67+1</f>
        <v>44883</v>
      </c>
      <c r="AP71" s="85">
        <f>AO71</f>
        <v>44883</v>
      </c>
      <c r="AQ71" s="87" t="str">
        <f ca="1">IFERROR(INDEX(_AnzeigeText,MATCH(AP71,_FeiertagsDaten,0)),"")</f>
        <v/>
      </c>
      <c r="AR71" s="89" t="str">
        <f>IF(OR(WEEKDAY(AO71,2)=1,DAY(AO71)=1),TRUNC((AO71-DATE(YEAR(AO71+3-MOD(AO71-2,7)),1,MOD(AO71-2,7)-9))/7),"")</f>
        <v/>
      </c>
      <c r="AS71" s="82">
        <f>AS67+1</f>
        <v>44913</v>
      </c>
      <c r="AT71" s="85">
        <f>AS71</f>
        <v>44913</v>
      </c>
      <c r="AU71" s="87" t="str">
        <f ca="1">IFERROR(INDEX(_AnzeigeText,MATCH(AT71,_FeiertagsDaten,0)),"")</f>
        <v>4. Advent</v>
      </c>
      <c r="AV71" s="89" t="str">
        <f>IF(OR(WEEKDAY(AS71,2)=1,DAY(AS71)=1),TRUNC((AS71-DATE(YEAR(AS71+3-MOD(AS71-2,7)),1,MOD(AS71-2,7)-9))/7),"")</f>
        <v/>
      </c>
    </row>
    <row r="72" spans="1:48" ht="17.25" customHeight="1" x14ac:dyDescent="0.2">
      <c r="A72" s="83"/>
      <c r="B72" s="86"/>
      <c r="C72" s="88"/>
      <c r="D72" s="90"/>
      <c r="E72" s="83"/>
      <c r="F72" s="86"/>
      <c r="G72" s="88"/>
      <c r="H72" s="90"/>
      <c r="I72" s="83"/>
      <c r="J72" s="86"/>
      <c r="K72" s="88"/>
      <c r="L72" s="90"/>
      <c r="M72" s="83"/>
      <c r="N72" s="86"/>
      <c r="O72" s="88"/>
      <c r="P72" s="90"/>
      <c r="Q72" s="83"/>
      <c r="R72" s="86"/>
      <c r="S72" s="88"/>
      <c r="T72" s="90"/>
      <c r="U72" s="83"/>
      <c r="V72" s="86"/>
      <c r="W72" s="88"/>
      <c r="X72" s="90"/>
      <c r="Y72" s="83"/>
      <c r="Z72" s="86"/>
      <c r="AA72" s="88"/>
      <c r="AB72" s="90"/>
      <c r="AC72" s="83"/>
      <c r="AD72" s="86"/>
      <c r="AE72" s="88"/>
      <c r="AF72" s="90"/>
      <c r="AG72" s="83"/>
      <c r="AH72" s="86"/>
      <c r="AI72" s="88"/>
      <c r="AJ72" s="90"/>
      <c r="AK72" s="83"/>
      <c r="AL72" s="86"/>
      <c r="AM72" s="88"/>
      <c r="AN72" s="90"/>
      <c r="AO72" s="83"/>
      <c r="AP72" s="86"/>
      <c r="AQ72" s="88"/>
      <c r="AR72" s="90"/>
      <c r="AS72" s="83"/>
      <c r="AT72" s="86"/>
      <c r="AU72" s="88"/>
      <c r="AV72" s="90"/>
    </row>
    <row r="73" spans="1:48" ht="17.25" customHeight="1" x14ac:dyDescent="0.2">
      <c r="A73" s="83"/>
      <c r="B73" s="86"/>
      <c r="C73" s="14" t="str">
        <f ca="1">IFERROR(INDEX(_AnzeigeText2,MATCH(B71,_EreignisseDatum,0)),"")</f>
        <v/>
      </c>
      <c r="D73" s="91" t="str">
        <f>IF(A71=_Start_MESZ,"Beginn MESZ",IF(A71=_Ende_MESZ,"Ende MESZ",""))</f>
        <v/>
      </c>
      <c r="E73" s="83"/>
      <c r="F73" s="86"/>
      <c r="G73" s="14" t="str">
        <f ca="1">IFERROR(INDEX(_AnzeigeText2,MATCH(F71,_EreignisseDatum,0)),"")</f>
        <v/>
      </c>
      <c r="H73" s="91" t="str">
        <f>IF(E71=_Start_MESZ,"Beginn MESZ",IF(E71=_Ende_MESZ,"Ende MESZ",""))</f>
        <v/>
      </c>
      <c r="I73" s="83"/>
      <c r="J73" s="86"/>
      <c r="K73" s="14" t="str">
        <f ca="1">IFERROR(INDEX(_AnzeigeText2,MATCH(J71,_EreignisseDatum,0)),"")</f>
        <v/>
      </c>
      <c r="L73" s="91" t="str">
        <f>IF(I71=_Start_MESZ,"Beginn MESZ",IF(I71=_Ende_MESZ,"Ende MESZ",""))</f>
        <v/>
      </c>
      <c r="M73" s="83"/>
      <c r="N73" s="86"/>
      <c r="O73" s="14" t="str">
        <f ca="1">IFERROR(INDEX(_AnzeigeText2,MATCH(N71,_EreignisseDatum,0)),"")</f>
        <v/>
      </c>
      <c r="P73" s="91" t="str">
        <f>IF(M71=_Start_MESZ,"Beginn MESZ",IF(M71=_Ende_MESZ,"Ende MESZ",""))</f>
        <v/>
      </c>
      <c r="Q73" s="83"/>
      <c r="R73" s="86"/>
      <c r="S73" s="14" t="str">
        <f ca="1">IFERROR(INDEX(_AnzeigeText2,MATCH(R71,_EreignisseDatum,0)),"")</f>
        <v/>
      </c>
      <c r="T73" s="91" t="str">
        <f>IF(Q71=_Start_MESZ,"Beginn MESZ",IF(Q71=_Ende_MESZ,"Ende MESZ",""))</f>
        <v/>
      </c>
      <c r="U73" s="83"/>
      <c r="V73" s="86"/>
      <c r="W73" s="14" t="str">
        <f ca="1">IFERROR(INDEX(_AnzeigeText2,MATCH(V71,_EreignisseDatum,0)),"")</f>
        <v/>
      </c>
      <c r="X73" s="91" t="str">
        <f>IF(U71=_Start_MESZ,"Beginn MESZ",IF(U71=_Ende_MESZ,"Ende MESZ",""))</f>
        <v/>
      </c>
      <c r="Y73" s="83"/>
      <c r="Z73" s="86"/>
      <c r="AA73" s="14" t="str">
        <f ca="1">IFERROR(INDEX(_AnzeigeText2,MATCH(Z71,_EreignisseDatum,0)),"")</f>
        <v/>
      </c>
      <c r="AB73" s="91" t="str">
        <f>IF(Y71=_Start_MESZ,"Beginn MESZ",IF(Y71=_Ende_MESZ,"Ende MESZ",""))</f>
        <v/>
      </c>
      <c r="AC73" s="83"/>
      <c r="AD73" s="86"/>
      <c r="AE73" s="14" t="str">
        <f ca="1">IFERROR(INDEX(_AnzeigeText2,MATCH(AD71,_EreignisseDatum,0)),"")</f>
        <v/>
      </c>
      <c r="AF73" s="91" t="str">
        <f>IF(AC71=_Start_MESZ,"Beginn MESZ",IF(AC71=_Ende_MESZ,"Ende MESZ",""))</f>
        <v/>
      </c>
      <c r="AG73" s="83"/>
      <c r="AH73" s="86"/>
      <c r="AI73" s="14" t="str">
        <f ca="1">IFERROR(INDEX(_AnzeigeText2,MATCH(AH71,_EreignisseDatum,0)),"")</f>
        <v/>
      </c>
      <c r="AJ73" s="91" t="str">
        <f>IF(AG71=_Start_MESZ,"Beginn MESZ",IF(AG71=_Ende_MESZ,"Ende MESZ",""))</f>
        <v/>
      </c>
      <c r="AK73" s="83"/>
      <c r="AL73" s="86"/>
      <c r="AM73" s="14" t="str">
        <f ca="1">IFERROR(INDEX(_AnzeigeText2,MATCH(AL71,_EreignisseDatum,0)),"")</f>
        <v/>
      </c>
      <c r="AN73" s="91" t="str">
        <f>IF(AK71=_Start_MESZ,"Beginn MESZ",IF(AK71=_Ende_MESZ,"Ende MESZ",""))</f>
        <v/>
      </c>
      <c r="AO73" s="83"/>
      <c r="AP73" s="86"/>
      <c r="AQ73" s="14" t="str">
        <f ca="1">IFERROR(INDEX(_AnzeigeText2,MATCH(AP71,_EreignisseDatum,0)),"")</f>
        <v/>
      </c>
      <c r="AR73" s="91" t="str">
        <f>IF(AO71=_Start_MESZ,"Beginn MESZ",IF(AO71=_Ende_MESZ,"Ende MESZ",""))</f>
        <v/>
      </c>
      <c r="AS73" s="83"/>
      <c r="AT73" s="86"/>
      <c r="AU73" s="14" t="str">
        <f ca="1">IFERROR(INDEX(_AnzeigeText2,MATCH(AT71,_EreignisseDatum,0)),"")</f>
        <v/>
      </c>
      <c r="AV73" s="91" t="str">
        <f>IF(AS71=_Start_MESZ,"Beginn MESZ",IF(AS71=_Ende_MESZ,"Ende MESZ",""))</f>
        <v/>
      </c>
    </row>
    <row r="74" spans="1:48" ht="17.25" customHeight="1" thickBot="1" x14ac:dyDescent="0.25">
      <c r="A74" s="84"/>
      <c r="B74" s="15">
        <f>B71-_fstDay+1</f>
        <v>18</v>
      </c>
      <c r="C74" s="16" t="str">
        <f ca="1">IFERROR(IF(ISNA(INDEX(_AnzeigeText2,MATCH(B71,_EreignisseDatum,0))),"",IF(INDEX(_EreignisseHaeufigkeit,MATCH(B71,_EreignisseDatum,0))=1,"",INDEX(_AnzeigeText2,MATCH(B71,_EreignisseDatum,0)+1))),"")</f>
        <v/>
      </c>
      <c r="D74" s="92"/>
      <c r="E74" s="84"/>
      <c r="F74" s="15">
        <f>F71-_fstDay+1</f>
        <v>49</v>
      </c>
      <c r="G74" s="16" t="str">
        <f ca="1">IFERROR(IF(ISNA(INDEX(_AnzeigeText2,MATCH(F71,_EreignisseDatum,0))),"",IF(INDEX(_EreignisseHaeufigkeit,MATCH(F71,_EreignisseDatum,0))=1,"",INDEX(_AnzeigeText2,MATCH(F71,_EreignisseDatum,0)+1))),"")</f>
        <v/>
      </c>
      <c r="H74" s="92"/>
      <c r="I74" s="84"/>
      <c r="J74" s="15">
        <f>J71-_fstDay+1</f>
        <v>77</v>
      </c>
      <c r="K74" s="16" t="str">
        <f ca="1">IFERROR(IF(ISNA(INDEX(_AnzeigeText2,MATCH(J71,_EreignisseDatum,0))),"",IF(INDEX(_EreignisseHaeufigkeit,MATCH(J71,_EreignisseDatum,0))=1,"",INDEX(_AnzeigeText2,MATCH(J71,_EreignisseDatum,0)+1))),"")</f>
        <v/>
      </c>
      <c r="L74" s="92"/>
      <c r="M74" s="84"/>
      <c r="N74" s="15">
        <f>N71-_fstDay+1</f>
        <v>108</v>
      </c>
      <c r="O74" s="16" t="str">
        <f ca="1">IFERROR(IF(ISNA(INDEX(_AnzeigeText2,MATCH(N71,_EreignisseDatum,0))),"",IF(INDEX(_EreignisseHaeufigkeit,MATCH(N71,_EreignisseDatum,0))=1,"",INDEX(_AnzeigeText2,MATCH(N71,_EreignisseDatum,0)+1))),"")</f>
        <v/>
      </c>
      <c r="P74" s="92"/>
      <c r="Q74" s="84"/>
      <c r="R74" s="15">
        <f>R71-_fstDay+1</f>
        <v>138</v>
      </c>
      <c r="S74" s="16" t="str">
        <f ca="1">IFERROR(IF(ISNA(INDEX(_AnzeigeText2,MATCH(R71,_EreignisseDatum,0))),"",IF(INDEX(_EreignisseHaeufigkeit,MATCH(R71,_EreignisseDatum,0))=1,"",INDEX(_AnzeigeText2,MATCH(R71,_EreignisseDatum,0)+1))),"")</f>
        <v/>
      </c>
      <c r="T74" s="92"/>
      <c r="U74" s="84"/>
      <c r="V74" s="15">
        <f>V71-_fstDay+1</f>
        <v>169</v>
      </c>
      <c r="W74" s="16" t="str">
        <f ca="1">IFERROR(IF(ISNA(INDEX(_AnzeigeText2,MATCH(V71,_EreignisseDatum,0))),"",IF(INDEX(_EreignisseHaeufigkeit,MATCH(V71,_EreignisseDatum,0))=1,"",INDEX(_AnzeigeText2,MATCH(V71,_EreignisseDatum,0)+1))),"")</f>
        <v/>
      </c>
      <c r="X74" s="92"/>
      <c r="Y74" s="84"/>
      <c r="Z74" s="15">
        <f>Z71-_fstDay+1</f>
        <v>199</v>
      </c>
      <c r="AA74" s="16" t="str">
        <f ca="1">IFERROR(IF(ISNA(INDEX(_AnzeigeText2,MATCH(Z71,_EreignisseDatum,0))),"",IF(INDEX(_EreignisseHaeufigkeit,MATCH(Z71,_EreignisseDatum,0))=1,"",INDEX(_AnzeigeText2,MATCH(Z71,_EreignisseDatum,0)+1))),"")</f>
        <v/>
      </c>
      <c r="AB74" s="92"/>
      <c r="AC74" s="84"/>
      <c r="AD74" s="15">
        <f>AD71-_fstDay+1</f>
        <v>230</v>
      </c>
      <c r="AE74" s="16" t="str">
        <f ca="1">IFERROR(IF(ISNA(INDEX(_AnzeigeText2,MATCH(AD71,_EreignisseDatum,0))),"",IF(INDEX(_EreignisseHaeufigkeit,MATCH(AD71,_EreignisseDatum,0))=1,"",INDEX(_AnzeigeText2,MATCH(AD71,_EreignisseDatum,0)+1))),"")</f>
        <v/>
      </c>
      <c r="AF74" s="92"/>
      <c r="AG74" s="84"/>
      <c r="AH74" s="15">
        <f>AH71-_fstDay+1</f>
        <v>261</v>
      </c>
      <c r="AI74" s="16" t="str">
        <f ca="1">IFERROR(IF(ISNA(INDEX(_AnzeigeText2,MATCH(AH71,_EreignisseDatum,0))),"",IF(INDEX(_EreignisseHaeufigkeit,MATCH(AH71,_EreignisseDatum,0))=1,"",INDEX(_AnzeigeText2,MATCH(AH71,_EreignisseDatum,0)+1))),"")</f>
        <v/>
      </c>
      <c r="AJ74" s="92"/>
      <c r="AK74" s="84"/>
      <c r="AL74" s="15">
        <f>AL71-_fstDay+1</f>
        <v>291</v>
      </c>
      <c r="AM74" s="16" t="str">
        <f ca="1">IFERROR(IF(ISNA(INDEX(_AnzeigeText2,MATCH(AL71,_EreignisseDatum,0))),"",IF(INDEX(_EreignisseHaeufigkeit,MATCH(AL71,_EreignisseDatum,0))=1,"",INDEX(_AnzeigeText2,MATCH(AL71,_EreignisseDatum,0)+1))),"")</f>
        <v/>
      </c>
      <c r="AN74" s="92"/>
      <c r="AO74" s="84"/>
      <c r="AP74" s="15">
        <f>AP71-_fstDay+1</f>
        <v>322</v>
      </c>
      <c r="AQ74" s="16" t="str">
        <f ca="1">IFERROR(IF(ISNA(INDEX(_AnzeigeText2,MATCH(AP71,_EreignisseDatum,0))),"",IF(INDEX(_EreignisseHaeufigkeit,MATCH(AP71,_EreignisseDatum,0))=1,"",INDEX(_AnzeigeText2,MATCH(AP71,_EreignisseDatum,0)+1))),"")</f>
        <v/>
      </c>
      <c r="AR74" s="92"/>
      <c r="AS74" s="84"/>
      <c r="AT74" s="15">
        <f>AT71-_fstDay+1</f>
        <v>352</v>
      </c>
      <c r="AU74" s="16" t="str">
        <f ca="1">IFERROR(IF(ISNA(INDEX(_AnzeigeText2,MATCH(AT71,_EreignisseDatum,0))),"",IF(INDEX(_EreignisseHaeufigkeit,MATCH(AT71,_EreignisseDatum,0))=1,"",INDEX(_AnzeigeText2,MATCH(AT71,_EreignisseDatum,0)+1))),"")</f>
        <v/>
      </c>
      <c r="AV74" s="92"/>
    </row>
    <row r="75" spans="1:48" ht="17.25" customHeight="1" x14ac:dyDescent="0.2">
      <c r="A75" s="82">
        <f>A71+1</f>
        <v>44580</v>
      </c>
      <c r="B75" s="85">
        <f>A75</f>
        <v>44580</v>
      </c>
      <c r="C75" s="87" t="str">
        <f ca="1">IFERROR(INDEX(_AnzeigeText,MATCH(B75,_FeiertagsDaten,0)),"")</f>
        <v/>
      </c>
      <c r="D75" s="89" t="str">
        <f>IF(OR(WEEKDAY(A75,2)=1,DAY(A75)=1),TRUNC((A75-DATE(YEAR(A75+3-MOD(A75-2,7)),1,MOD(A75-2,7)-9))/7),"")</f>
        <v/>
      </c>
      <c r="E75" s="82">
        <f>E71+1</f>
        <v>44611</v>
      </c>
      <c r="F75" s="85">
        <f>E75</f>
        <v>44611</v>
      </c>
      <c r="G75" s="87" t="str">
        <f ca="1">IFERROR(INDEX(_AnzeigeText,MATCH(F75,_FeiertagsDaten,0)),"")</f>
        <v/>
      </c>
      <c r="H75" s="89" t="str">
        <f>IF(OR(WEEKDAY(E75,2)=1,DAY(E75)=1),TRUNC((E75-DATE(YEAR(E75+3-MOD(E75-2,7)),1,MOD(E75-2,7)-9))/7),"")</f>
        <v/>
      </c>
      <c r="I75" s="82">
        <f>I71+1</f>
        <v>44639</v>
      </c>
      <c r="J75" s="85">
        <f>I75</f>
        <v>44639</v>
      </c>
      <c r="K75" s="87" t="str">
        <f ca="1">IFERROR(INDEX(_AnzeigeText,MATCH(J75,_FeiertagsDaten,0)),"")</f>
        <v/>
      </c>
      <c r="L75" s="89" t="str">
        <f>IF(OR(WEEKDAY(I75,2)=1,DAY(I75)=1),TRUNC((I75-DATE(YEAR(I75+3-MOD(I75-2,7)),1,MOD(I75-2,7)-9))/7),"")</f>
        <v/>
      </c>
      <c r="M75" s="82">
        <f>M71+1</f>
        <v>44670</v>
      </c>
      <c r="N75" s="85">
        <f>M75</f>
        <v>44670</v>
      </c>
      <c r="O75" s="87" t="str">
        <f ca="1">IFERROR(INDEX(_AnzeigeText,MATCH(N75,_FeiertagsDaten,0)),"")</f>
        <v/>
      </c>
      <c r="P75" s="89" t="str">
        <f>IF(OR(WEEKDAY(M75,2)=1,DAY(M75)=1),TRUNC((M75-DATE(YEAR(M75+3-MOD(M75-2,7)),1,MOD(M75-2,7)-9))/7),"")</f>
        <v/>
      </c>
      <c r="Q75" s="82">
        <f>Q71+1</f>
        <v>44700</v>
      </c>
      <c r="R75" s="85">
        <f>Q75</f>
        <v>44700</v>
      </c>
      <c r="S75" s="87" t="str">
        <f ca="1">IFERROR(INDEX(_AnzeigeText,MATCH(R75,_FeiertagsDaten,0)),"")</f>
        <v/>
      </c>
      <c r="T75" s="89" t="str">
        <f>IF(OR(WEEKDAY(Q75,2)=1,DAY(Q75)=1),TRUNC((Q75-DATE(YEAR(Q75+3-MOD(Q75-2,7)),1,MOD(Q75-2,7)-9))/7),"")</f>
        <v/>
      </c>
      <c r="U75" s="82">
        <f>U71+1</f>
        <v>44731</v>
      </c>
      <c r="V75" s="85">
        <f>U75</f>
        <v>44731</v>
      </c>
      <c r="W75" s="87" t="str">
        <f ca="1">IFERROR(INDEX(_AnzeigeText,MATCH(V75,_FeiertagsDaten,0)),"")</f>
        <v/>
      </c>
      <c r="X75" s="89" t="str">
        <f>IF(OR(WEEKDAY(U75,2)=1,DAY(U75)=1),TRUNC((U75-DATE(YEAR(U75+3-MOD(U75-2,7)),1,MOD(U75-2,7)-9))/7),"")</f>
        <v/>
      </c>
      <c r="Y75" s="82">
        <f>Y71+1</f>
        <v>44761</v>
      </c>
      <c r="Z75" s="85">
        <f>Y75</f>
        <v>44761</v>
      </c>
      <c r="AA75" s="87" t="str">
        <f ca="1">IFERROR(INDEX(_AnzeigeText,MATCH(Z75,_FeiertagsDaten,0)),"")</f>
        <v/>
      </c>
      <c r="AB75" s="89" t="str">
        <f>IF(OR(WEEKDAY(Y75,2)=1,DAY(Y75)=1),TRUNC((Y75-DATE(YEAR(Y75+3-MOD(Y75-2,7)),1,MOD(Y75-2,7)-9))/7),"")</f>
        <v/>
      </c>
      <c r="AC75" s="82">
        <f>AC71+1</f>
        <v>44792</v>
      </c>
      <c r="AD75" s="85">
        <f>AC75</f>
        <v>44792</v>
      </c>
      <c r="AE75" s="87" t="str">
        <f ca="1">IFERROR(INDEX(_AnzeigeText,MATCH(AD75,_FeiertagsDaten,0)),"")</f>
        <v/>
      </c>
      <c r="AF75" s="89" t="str">
        <f>IF(OR(WEEKDAY(AC75,2)=1,DAY(AC75)=1),TRUNC((AC75-DATE(YEAR(AC75+3-MOD(AC75-2,7)),1,MOD(AC75-2,7)-9))/7),"")</f>
        <v/>
      </c>
      <c r="AG75" s="82">
        <f>AG71+1</f>
        <v>44823</v>
      </c>
      <c r="AH75" s="85">
        <f>AG75</f>
        <v>44823</v>
      </c>
      <c r="AI75" s="87" t="str">
        <f ca="1">IFERROR(INDEX(_AnzeigeText,MATCH(AH75,_FeiertagsDaten,0)),"")</f>
        <v/>
      </c>
      <c r="AJ75" s="89">
        <f>IF(OR(WEEKDAY(AG75,2)=1,DAY(AG75)=1),TRUNC((AG75-DATE(YEAR(AG75+3-MOD(AG75-2,7)),1,MOD(AG75-2,7)-9))/7),"")</f>
        <v>38</v>
      </c>
      <c r="AK75" s="82">
        <f>AK71+1</f>
        <v>44853</v>
      </c>
      <c r="AL75" s="85">
        <f>AK75</f>
        <v>44853</v>
      </c>
      <c r="AM75" s="87" t="str">
        <f ca="1">IFERROR(INDEX(_AnzeigeText,MATCH(AL75,_FeiertagsDaten,0)),"")</f>
        <v/>
      </c>
      <c r="AN75" s="89" t="str">
        <f>IF(OR(WEEKDAY(AK75,2)=1,DAY(AK75)=1),TRUNC((AK75-DATE(YEAR(AK75+3-MOD(AK75-2,7)),1,MOD(AK75-2,7)-9))/7),"")</f>
        <v/>
      </c>
      <c r="AO75" s="82">
        <f>AO71+1</f>
        <v>44884</v>
      </c>
      <c r="AP75" s="85">
        <f>AO75</f>
        <v>44884</v>
      </c>
      <c r="AQ75" s="87" t="str">
        <f ca="1">IFERROR(INDEX(_AnzeigeText,MATCH(AP75,_FeiertagsDaten,0)),"")</f>
        <v/>
      </c>
      <c r="AR75" s="89" t="str">
        <f>IF(OR(WEEKDAY(AO75,2)=1,DAY(AO75)=1),TRUNC((AO75-DATE(YEAR(AO75+3-MOD(AO75-2,7)),1,MOD(AO75-2,7)-9))/7),"")</f>
        <v/>
      </c>
      <c r="AS75" s="82">
        <f>AS71+1</f>
        <v>44914</v>
      </c>
      <c r="AT75" s="85">
        <f>AS75</f>
        <v>44914</v>
      </c>
      <c r="AU75" s="87" t="str">
        <f ca="1">IFERROR(INDEX(_AnzeigeText,MATCH(AT75,_FeiertagsDaten,0)),"")</f>
        <v/>
      </c>
      <c r="AV75" s="89">
        <f>IF(OR(WEEKDAY(AS75,2)=1,DAY(AS75)=1),TRUNC((AS75-DATE(YEAR(AS75+3-MOD(AS75-2,7)),1,MOD(AS75-2,7)-9))/7),"")</f>
        <v>51</v>
      </c>
    </row>
    <row r="76" spans="1:48" ht="17.25" customHeight="1" x14ac:dyDescent="0.2">
      <c r="A76" s="83"/>
      <c r="B76" s="86"/>
      <c r="C76" s="88"/>
      <c r="D76" s="90"/>
      <c r="E76" s="83"/>
      <c r="F76" s="86"/>
      <c r="G76" s="88"/>
      <c r="H76" s="90"/>
      <c r="I76" s="83"/>
      <c r="J76" s="86"/>
      <c r="K76" s="88"/>
      <c r="L76" s="90"/>
      <c r="M76" s="83"/>
      <c r="N76" s="86"/>
      <c r="O76" s="88"/>
      <c r="P76" s="90"/>
      <c r="Q76" s="83"/>
      <c r="R76" s="86"/>
      <c r="S76" s="88"/>
      <c r="T76" s="90"/>
      <c r="U76" s="83"/>
      <c r="V76" s="86"/>
      <c r="W76" s="88"/>
      <c r="X76" s="90"/>
      <c r="Y76" s="83"/>
      <c r="Z76" s="86"/>
      <c r="AA76" s="88"/>
      <c r="AB76" s="90"/>
      <c r="AC76" s="83"/>
      <c r="AD76" s="86"/>
      <c r="AE76" s="88"/>
      <c r="AF76" s="90"/>
      <c r="AG76" s="83"/>
      <c r="AH76" s="86"/>
      <c r="AI76" s="88"/>
      <c r="AJ76" s="90"/>
      <c r="AK76" s="83"/>
      <c r="AL76" s="86"/>
      <c r="AM76" s="88"/>
      <c r="AN76" s="90"/>
      <c r="AO76" s="83"/>
      <c r="AP76" s="86"/>
      <c r="AQ76" s="88"/>
      <c r="AR76" s="90"/>
      <c r="AS76" s="83"/>
      <c r="AT76" s="86"/>
      <c r="AU76" s="88"/>
      <c r="AV76" s="90"/>
    </row>
    <row r="77" spans="1:48" ht="17.25" customHeight="1" x14ac:dyDescent="0.2">
      <c r="A77" s="83"/>
      <c r="B77" s="86"/>
      <c r="C77" s="14" t="str">
        <f ca="1">IFERROR(INDEX(_AnzeigeText2,MATCH(B75,_EreignisseDatum,0)),"")</f>
        <v/>
      </c>
      <c r="D77" s="91" t="str">
        <f>IF(A75=_Start_MESZ,"Beginn MESZ",IF(A75=_Ende_MESZ,"Ende MESZ",""))</f>
        <v/>
      </c>
      <c r="E77" s="83"/>
      <c r="F77" s="86"/>
      <c r="G77" s="14" t="str">
        <f ca="1">IFERROR(INDEX(_AnzeigeText2,MATCH(F75,_EreignisseDatum,0)),"")</f>
        <v/>
      </c>
      <c r="H77" s="91" t="str">
        <f>IF(E75=_Start_MESZ,"Beginn MESZ",IF(E75=_Ende_MESZ,"Ende MESZ",""))</f>
        <v/>
      </c>
      <c r="I77" s="83"/>
      <c r="J77" s="86"/>
      <c r="K77" s="14" t="str">
        <f ca="1">IFERROR(INDEX(_AnzeigeText2,MATCH(J75,_EreignisseDatum,0)),"")</f>
        <v/>
      </c>
      <c r="L77" s="91" t="str">
        <f>IF(I75=_Start_MESZ,"Beginn MESZ",IF(I75=_Ende_MESZ,"Ende MESZ",""))</f>
        <v/>
      </c>
      <c r="M77" s="83"/>
      <c r="N77" s="86"/>
      <c r="O77" s="14" t="str">
        <f ca="1">IFERROR(INDEX(_AnzeigeText2,MATCH(N75,_EreignisseDatum,0)),"")</f>
        <v/>
      </c>
      <c r="P77" s="91" t="str">
        <f>IF(M75=_Start_MESZ,"Beginn MESZ",IF(M75=_Ende_MESZ,"Ende MESZ",""))</f>
        <v/>
      </c>
      <c r="Q77" s="83"/>
      <c r="R77" s="86"/>
      <c r="S77" s="14" t="str">
        <f ca="1">IFERROR(INDEX(_AnzeigeText2,MATCH(R75,_EreignisseDatum,0)),"")</f>
        <v/>
      </c>
      <c r="T77" s="91" t="str">
        <f>IF(Q75=_Start_MESZ,"Beginn MESZ",IF(Q75=_Ende_MESZ,"Ende MESZ",""))</f>
        <v/>
      </c>
      <c r="U77" s="83"/>
      <c r="V77" s="86"/>
      <c r="W77" s="14" t="str">
        <f ca="1">IFERROR(INDEX(_AnzeigeText2,MATCH(V75,_EreignisseDatum,0)),"")</f>
        <v/>
      </c>
      <c r="X77" s="91" t="str">
        <f>IF(U75=_Start_MESZ,"Beginn MESZ",IF(U75=_Ende_MESZ,"Ende MESZ",""))</f>
        <v/>
      </c>
      <c r="Y77" s="83"/>
      <c r="Z77" s="86"/>
      <c r="AA77" s="14" t="str">
        <f ca="1">IFERROR(INDEX(_AnzeigeText2,MATCH(Z75,_EreignisseDatum,0)),"")</f>
        <v/>
      </c>
      <c r="AB77" s="91" t="str">
        <f>IF(Y75=_Start_MESZ,"Beginn MESZ",IF(Y75=_Ende_MESZ,"Ende MESZ",""))</f>
        <v/>
      </c>
      <c r="AC77" s="83"/>
      <c r="AD77" s="86"/>
      <c r="AE77" s="14" t="str">
        <f ca="1">IFERROR(INDEX(_AnzeigeText2,MATCH(AD75,_EreignisseDatum,0)),"")</f>
        <v/>
      </c>
      <c r="AF77" s="91" t="str">
        <f>IF(AC75=_Start_MESZ,"Beginn MESZ",IF(AC75=_Ende_MESZ,"Ende MESZ",""))</f>
        <v/>
      </c>
      <c r="AG77" s="83"/>
      <c r="AH77" s="86"/>
      <c r="AI77" s="14" t="str">
        <f ca="1">IFERROR(INDEX(_AnzeigeText2,MATCH(AH75,_EreignisseDatum,0)),"")</f>
        <v/>
      </c>
      <c r="AJ77" s="91" t="str">
        <f>IF(AG75=_Start_MESZ,"Beginn MESZ",IF(AG75=_Ende_MESZ,"Ende MESZ",""))</f>
        <v/>
      </c>
      <c r="AK77" s="83"/>
      <c r="AL77" s="86"/>
      <c r="AM77" s="14" t="str">
        <f ca="1">IFERROR(INDEX(_AnzeigeText2,MATCH(AL75,_EreignisseDatum,0)),"")</f>
        <v/>
      </c>
      <c r="AN77" s="91" t="str">
        <f>IF(AK75=_Start_MESZ,"Beginn MESZ",IF(AK75=_Ende_MESZ,"Ende MESZ",""))</f>
        <v/>
      </c>
      <c r="AO77" s="83"/>
      <c r="AP77" s="86"/>
      <c r="AQ77" s="14" t="str">
        <f ca="1">IFERROR(INDEX(_AnzeigeText2,MATCH(AP75,_EreignisseDatum,0)),"")</f>
        <v/>
      </c>
      <c r="AR77" s="91" t="str">
        <f>IF(AO75=_Start_MESZ,"Beginn MESZ",IF(AO75=_Ende_MESZ,"Ende MESZ",""))</f>
        <v/>
      </c>
      <c r="AS77" s="83"/>
      <c r="AT77" s="86"/>
      <c r="AU77" s="14" t="str">
        <f ca="1">IFERROR(INDEX(_AnzeigeText2,MATCH(AT75,_EreignisseDatum,0)),"")</f>
        <v/>
      </c>
      <c r="AV77" s="91" t="str">
        <f>IF(AS75=_Start_MESZ,"Beginn MESZ",IF(AS75=_Ende_MESZ,"Ende MESZ",""))</f>
        <v/>
      </c>
    </row>
    <row r="78" spans="1:48" ht="17.25" customHeight="1" thickBot="1" x14ac:dyDescent="0.25">
      <c r="A78" s="84"/>
      <c r="B78" s="15">
        <f>B75-_fstDay+1</f>
        <v>19</v>
      </c>
      <c r="C78" s="16" t="str">
        <f ca="1">IFERROR(IF(ISNA(INDEX(_AnzeigeText2,MATCH(B75,_EreignisseDatum,0))),"",IF(INDEX(_EreignisseHaeufigkeit,MATCH(B75,_EreignisseDatum,0))=1,"",INDEX(_AnzeigeText2,MATCH(B75,_EreignisseDatum,0)+1))),"")</f>
        <v/>
      </c>
      <c r="D78" s="92"/>
      <c r="E78" s="84"/>
      <c r="F78" s="15">
        <f>F75-_fstDay+1</f>
        <v>50</v>
      </c>
      <c r="G78" s="16" t="str">
        <f ca="1">IFERROR(IF(ISNA(INDEX(_AnzeigeText2,MATCH(F75,_EreignisseDatum,0))),"",IF(INDEX(_EreignisseHaeufigkeit,MATCH(F75,_EreignisseDatum,0))=1,"",INDEX(_AnzeigeText2,MATCH(F75,_EreignisseDatum,0)+1))),"")</f>
        <v/>
      </c>
      <c r="H78" s="92"/>
      <c r="I78" s="84"/>
      <c r="J78" s="15">
        <f>J75-_fstDay+1</f>
        <v>78</v>
      </c>
      <c r="K78" s="16" t="str">
        <f ca="1">IFERROR(IF(ISNA(INDEX(_AnzeigeText2,MATCH(J75,_EreignisseDatum,0))),"",IF(INDEX(_EreignisseHaeufigkeit,MATCH(J75,_EreignisseDatum,0))=1,"",INDEX(_AnzeigeText2,MATCH(J75,_EreignisseDatum,0)+1))),"")</f>
        <v/>
      </c>
      <c r="L78" s="92"/>
      <c r="M78" s="84"/>
      <c r="N78" s="15">
        <f>N75-_fstDay+1</f>
        <v>109</v>
      </c>
      <c r="O78" s="16" t="str">
        <f ca="1">IFERROR(IF(ISNA(INDEX(_AnzeigeText2,MATCH(N75,_EreignisseDatum,0))),"",IF(INDEX(_EreignisseHaeufigkeit,MATCH(N75,_EreignisseDatum,0))=1,"",INDEX(_AnzeigeText2,MATCH(N75,_EreignisseDatum,0)+1))),"")</f>
        <v/>
      </c>
      <c r="P78" s="92"/>
      <c r="Q78" s="84"/>
      <c r="R78" s="15">
        <f>R75-_fstDay+1</f>
        <v>139</v>
      </c>
      <c r="S78" s="16" t="str">
        <f ca="1">IFERROR(IF(ISNA(INDEX(_AnzeigeText2,MATCH(R75,_EreignisseDatum,0))),"",IF(INDEX(_EreignisseHaeufigkeit,MATCH(R75,_EreignisseDatum,0))=1,"",INDEX(_AnzeigeText2,MATCH(R75,_EreignisseDatum,0)+1))),"")</f>
        <v/>
      </c>
      <c r="T78" s="92"/>
      <c r="U78" s="84"/>
      <c r="V78" s="15">
        <f>V75-_fstDay+1</f>
        <v>170</v>
      </c>
      <c r="W78" s="16" t="str">
        <f ca="1">IFERROR(IF(ISNA(INDEX(_AnzeigeText2,MATCH(V75,_EreignisseDatum,0))),"",IF(INDEX(_EreignisseHaeufigkeit,MATCH(V75,_EreignisseDatum,0))=1,"",INDEX(_AnzeigeText2,MATCH(V75,_EreignisseDatum,0)+1))),"")</f>
        <v/>
      </c>
      <c r="X78" s="92"/>
      <c r="Y78" s="84"/>
      <c r="Z78" s="15">
        <f>Z75-_fstDay+1</f>
        <v>200</v>
      </c>
      <c r="AA78" s="16" t="str">
        <f ca="1">IFERROR(IF(ISNA(INDEX(_AnzeigeText2,MATCH(Z75,_EreignisseDatum,0))),"",IF(INDEX(_EreignisseHaeufigkeit,MATCH(Z75,_EreignisseDatum,0))=1,"",INDEX(_AnzeigeText2,MATCH(Z75,_EreignisseDatum,0)+1))),"")</f>
        <v/>
      </c>
      <c r="AB78" s="92"/>
      <c r="AC78" s="84"/>
      <c r="AD78" s="15">
        <f>AD75-_fstDay+1</f>
        <v>231</v>
      </c>
      <c r="AE78" s="16" t="str">
        <f ca="1">IFERROR(IF(ISNA(INDEX(_AnzeigeText2,MATCH(AD75,_EreignisseDatum,0))),"",IF(INDEX(_EreignisseHaeufigkeit,MATCH(AD75,_EreignisseDatum,0))=1,"",INDEX(_AnzeigeText2,MATCH(AD75,_EreignisseDatum,0)+1))),"")</f>
        <v/>
      </c>
      <c r="AF78" s="92"/>
      <c r="AG78" s="84"/>
      <c r="AH78" s="15">
        <f>AH75-_fstDay+1</f>
        <v>262</v>
      </c>
      <c r="AI78" s="16" t="str">
        <f ca="1">IFERROR(IF(ISNA(INDEX(_AnzeigeText2,MATCH(AH75,_EreignisseDatum,0))),"",IF(INDEX(_EreignisseHaeufigkeit,MATCH(AH75,_EreignisseDatum,0))=1,"",INDEX(_AnzeigeText2,MATCH(AH75,_EreignisseDatum,0)+1))),"")</f>
        <v/>
      </c>
      <c r="AJ78" s="92"/>
      <c r="AK78" s="84"/>
      <c r="AL78" s="15">
        <f>AL75-_fstDay+1</f>
        <v>292</v>
      </c>
      <c r="AM78" s="16" t="str">
        <f ca="1">IFERROR(IF(ISNA(INDEX(_AnzeigeText2,MATCH(AL75,_EreignisseDatum,0))),"",IF(INDEX(_EreignisseHaeufigkeit,MATCH(AL75,_EreignisseDatum,0))=1,"",INDEX(_AnzeigeText2,MATCH(AL75,_EreignisseDatum,0)+1))),"")</f>
        <v/>
      </c>
      <c r="AN78" s="92"/>
      <c r="AO78" s="84"/>
      <c r="AP78" s="15">
        <f>AP75-_fstDay+1</f>
        <v>323</v>
      </c>
      <c r="AQ78" s="16" t="str">
        <f ca="1">IFERROR(IF(ISNA(INDEX(_AnzeigeText2,MATCH(AP75,_EreignisseDatum,0))),"",IF(INDEX(_EreignisseHaeufigkeit,MATCH(AP75,_EreignisseDatum,0))=1,"",INDEX(_AnzeigeText2,MATCH(AP75,_EreignisseDatum,0)+1))),"")</f>
        <v/>
      </c>
      <c r="AR78" s="92"/>
      <c r="AS78" s="84"/>
      <c r="AT78" s="15">
        <f>AT75-_fstDay+1</f>
        <v>353</v>
      </c>
      <c r="AU78" s="16" t="str">
        <f ca="1">IFERROR(IF(ISNA(INDEX(_AnzeigeText2,MATCH(AT75,_EreignisseDatum,0))),"",IF(INDEX(_EreignisseHaeufigkeit,MATCH(AT75,_EreignisseDatum,0))=1,"",INDEX(_AnzeigeText2,MATCH(AT75,_EreignisseDatum,0)+1))),"")</f>
        <v/>
      </c>
      <c r="AV78" s="92"/>
    </row>
    <row r="79" spans="1:48" ht="17.25" customHeight="1" x14ac:dyDescent="0.2">
      <c r="A79" s="82">
        <f>A75+1</f>
        <v>44581</v>
      </c>
      <c r="B79" s="85">
        <f>A79</f>
        <v>44581</v>
      </c>
      <c r="C79" s="87" t="str">
        <f ca="1">IFERROR(INDEX(_AnzeigeText,MATCH(B79,_FeiertagsDaten,0)),"")</f>
        <v/>
      </c>
      <c r="D79" s="89" t="str">
        <f>IF(OR(WEEKDAY(A79,2)=1,DAY(A79)=1),TRUNC((A79-DATE(YEAR(A79+3-MOD(A79-2,7)),1,MOD(A79-2,7)-9))/7),"")</f>
        <v/>
      </c>
      <c r="E79" s="82">
        <f>E75+1</f>
        <v>44612</v>
      </c>
      <c r="F79" s="85">
        <f>E79</f>
        <v>44612</v>
      </c>
      <c r="G79" s="87" t="str">
        <f ca="1">IFERROR(INDEX(_AnzeigeText,MATCH(F79,_FeiertagsDaten,0)),"")</f>
        <v/>
      </c>
      <c r="H79" s="89" t="str">
        <f>IF(OR(WEEKDAY(E79,2)=1,DAY(E79)=1),TRUNC((E79-DATE(YEAR(E79+3-MOD(E79-2,7)),1,MOD(E79-2,7)-9))/7),"")</f>
        <v/>
      </c>
      <c r="I79" s="82">
        <f>I75+1</f>
        <v>44640</v>
      </c>
      <c r="J79" s="85">
        <f>I79</f>
        <v>44640</v>
      </c>
      <c r="K79" s="87" t="str">
        <f ca="1">IFERROR(INDEX(_AnzeigeText,MATCH(J79,_FeiertagsDaten,0)),"")</f>
        <v/>
      </c>
      <c r="L79" s="89" t="str">
        <f>IF(OR(WEEKDAY(I79,2)=1,DAY(I79)=1),TRUNC((I79-DATE(YEAR(I79+3-MOD(I79-2,7)),1,MOD(I79-2,7)-9))/7),"")</f>
        <v/>
      </c>
      <c r="M79" s="82">
        <f>M75+1</f>
        <v>44671</v>
      </c>
      <c r="N79" s="85">
        <f>M79</f>
        <v>44671</v>
      </c>
      <c r="O79" s="87" t="str">
        <f ca="1">IFERROR(INDEX(_AnzeigeText,MATCH(N79,_FeiertagsDaten,0)),"")</f>
        <v/>
      </c>
      <c r="P79" s="89" t="str">
        <f>IF(OR(WEEKDAY(M79,2)=1,DAY(M79)=1),TRUNC((M79-DATE(YEAR(M79+3-MOD(M79-2,7)),1,MOD(M79-2,7)-9))/7),"")</f>
        <v/>
      </c>
      <c r="Q79" s="82">
        <f>Q75+1</f>
        <v>44701</v>
      </c>
      <c r="R79" s="85">
        <f>Q79</f>
        <v>44701</v>
      </c>
      <c r="S79" s="87" t="str">
        <f ca="1">IFERROR(INDEX(_AnzeigeText,MATCH(R79,_FeiertagsDaten,0)),"")</f>
        <v/>
      </c>
      <c r="T79" s="89" t="str">
        <f>IF(OR(WEEKDAY(Q79,2)=1,DAY(Q79)=1),TRUNC((Q79-DATE(YEAR(Q79+3-MOD(Q79-2,7)),1,MOD(Q79-2,7)-9))/7),"")</f>
        <v/>
      </c>
      <c r="U79" s="82">
        <f>U75+1</f>
        <v>44732</v>
      </c>
      <c r="V79" s="85">
        <f>U79</f>
        <v>44732</v>
      </c>
      <c r="W79" s="87" t="str">
        <f ca="1">IFERROR(INDEX(_AnzeigeText,MATCH(V79,_FeiertagsDaten,0)),"")</f>
        <v/>
      </c>
      <c r="X79" s="89">
        <f>IF(OR(WEEKDAY(U79,2)=1,DAY(U79)=1),TRUNC((U79-DATE(YEAR(U79+3-MOD(U79-2,7)),1,MOD(U79-2,7)-9))/7),"")</f>
        <v>25</v>
      </c>
      <c r="Y79" s="82">
        <f>Y75+1</f>
        <v>44762</v>
      </c>
      <c r="Z79" s="85">
        <f>Y79</f>
        <v>44762</v>
      </c>
      <c r="AA79" s="87" t="str">
        <f ca="1">IFERROR(INDEX(_AnzeigeText,MATCH(Z79,_FeiertagsDaten,0)),"")</f>
        <v/>
      </c>
      <c r="AB79" s="89" t="str">
        <f>IF(OR(WEEKDAY(Y79,2)=1,DAY(Y79)=1),TRUNC((Y79-DATE(YEAR(Y79+3-MOD(Y79-2,7)),1,MOD(Y79-2,7)-9))/7),"")</f>
        <v/>
      </c>
      <c r="AC79" s="82">
        <f>AC75+1</f>
        <v>44793</v>
      </c>
      <c r="AD79" s="85">
        <f>AC79</f>
        <v>44793</v>
      </c>
      <c r="AE79" s="87" t="str">
        <f ca="1">IFERROR(INDEX(_AnzeigeText,MATCH(AD79,_FeiertagsDaten,0)),"")</f>
        <v/>
      </c>
      <c r="AF79" s="89" t="str">
        <f>IF(OR(WEEKDAY(AC79,2)=1,DAY(AC79)=1),TRUNC((AC79-DATE(YEAR(AC79+3-MOD(AC79-2,7)),1,MOD(AC79-2,7)-9))/7),"")</f>
        <v/>
      </c>
      <c r="AG79" s="82">
        <f>AG75+1</f>
        <v>44824</v>
      </c>
      <c r="AH79" s="85">
        <f>AG79</f>
        <v>44824</v>
      </c>
      <c r="AI79" s="87" t="str">
        <f ca="1">IFERROR(INDEX(_AnzeigeText,MATCH(AH79,_FeiertagsDaten,0)),"")</f>
        <v/>
      </c>
      <c r="AJ79" s="89" t="str">
        <f>IF(OR(WEEKDAY(AG79,2)=1,DAY(AG79)=1),TRUNC((AG79-DATE(YEAR(AG79+3-MOD(AG79-2,7)),1,MOD(AG79-2,7)-9))/7),"")</f>
        <v/>
      </c>
      <c r="AK79" s="82">
        <f>AK75+1</f>
        <v>44854</v>
      </c>
      <c r="AL79" s="85">
        <f>AK79</f>
        <v>44854</v>
      </c>
      <c r="AM79" s="87" t="str">
        <f ca="1">IFERROR(INDEX(_AnzeigeText,MATCH(AL79,_FeiertagsDaten,0)),"")</f>
        <v/>
      </c>
      <c r="AN79" s="89" t="str">
        <f>IF(OR(WEEKDAY(AK79,2)=1,DAY(AK79)=1),TRUNC((AK79-DATE(YEAR(AK79+3-MOD(AK79-2,7)),1,MOD(AK79-2,7)-9))/7),"")</f>
        <v/>
      </c>
      <c r="AO79" s="82">
        <f>AO75+1</f>
        <v>44885</v>
      </c>
      <c r="AP79" s="85">
        <f>AO79</f>
        <v>44885</v>
      </c>
      <c r="AQ79" s="87" t="str">
        <f ca="1">IFERROR(INDEX(_AnzeigeText,MATCH(AP79,_FeiertagsDaten,0)),"")</f>
        <v>Totensonntag</v>
      </c>
      <c r="AR79" s="89" t="str">
        <f>IF(OR(WEEKDAY(AO79,2)=1,DAY(AO79)=1),TRUNC((AO79-DATE(YEAR(AO79+3-MOD(AO79-2,7)),1,MOD(AO79-2,7)-9))/7),"")</f>
        <v/>
      </c>
      <c r="AS79" s="82">
        <f>AS75+1</f>
        <v>44915</v>
      </c>
      <c r="AT79" s="85">
        <f>AS79</f>
        <v>44915</v>
      </c>
      <c r="AU79" s="87" t="str">
        <f ca="1">IFERROR(INDEX(_AnzeigeText,MATCH(AT79,_FeiertagsDaten,0)),"")</f>
        <v/>
      </c>
      <c r="AV79" s="89" t="str">
        <f>IF(OR(WEEKDAY(AS79,2)=1,DAY(AS79)=1),TRUNC((AS79-DATE(YEAR(AS79+3-MOD(AS79-2,7)),1,MOD(AS79-2,7)-9))/7),"")</f>
        <v/>
      </c>
    </row>
    <row r="80" spans="1:48" ht="17.25" customHeight="1" x14ac:dyDescent="0.2">
      <c r="A80" s="83"/>
      <c r="B80" s="86"/>
      <c r="C80" s="88"/>
      <c r="D80" s="90"/>
      <c r="E80" s="83"/>
      <c r="F80" s="86"/>
      <c r="G80" s="88"/>
      <c r="H80" s="90"/>
      <c r="I80" s="83"/>
      <c r="J80" s="86"/>
      <c r="K80" s="88"/>
      <c r="L80" s="90"/>
      <c r="M80" s="83"/>
      <c r="N80" s="86"/>
      <c r="O80" s="88"/>
      <c r="P80" s="90"/>
      <c r="Q80" s="83"/>
      <c r="R80" s="86"/>
      <c r="S80" s="88"/>
      <c r="T80" s="90"/>
      <c r="U80" s="83"/>
      <c r="V80" s="86"/>
      <c r="W80" s="88"/>
      <c r="X80" s="90"/>
      <c r="Y80" s="83"/>
      <c r="Z80" s="86"/>
      <c r="AA80" s="88"/>
      <c r="AB80" s="90"/>
      <c r="AC80" s="83"/>
      <c r="AD80" s="86"/>
      <c r="AE80" s="88"/>
      <c r="AF80" s="90"/>
      <c r="AG80" s="83"/>
      <c r="AH80" s="86"/>
      <c r="AI80" s="88"/>
      <c r="AJ80" s="90"/>
      <c r="AK80" s="83"/>
      <c r="AL80" s="86"/>
      <c r="AM80" s="88"/>
      <c r="AN80" s="90"/>
      <c r="AO80" s="83"/>
      <c r="AP80" s="86"/>
      <c r="AQ80" s="88"/>
      <c r="AR80" s="90"/>
      <c r="AS80" s="83"/>
      <c r="AT80" s="86"/>
      <c r="AU80" s="88"/>
      <c r="AV80" s="90"/>
    </row>
    <row r="81" spans="1:48" ht="17.25" customHeight="1" x14ac:dyDescent="0.2">
      <c r="A81" s="83"/>
      <c r="B81" s="86"/>
      <c r="C81" s="14" t="str">
        <f ca="1">IFERROR(INDEX(_AnzeigeText2,MATCH(B79,_EreignisseDatum,0)),"")</f>
        <v/>
      </c>
      <c r="D81" s="91" t="str">
        <f>IF(A79=_Start_MESZ,"Beginn MESZ",IF(A79=_Ende_MESZ,"Ende MESZ",""))</f>
        <v/>
      </c>
      <c r="E81" s="83"/>
      <c r="F81" s="86"/>
      <c r="G81" s="14" t="str">
        <f ca="1">IFERROR(INDEX(_AnzeigeText2,MATCH(F79,_EreignisseDatum,0)),"")</f>
        <v/>
      </c>
      <c r="H81" s="91" t="str">
        <f>IF(E79=_Start_MESZ,"Beginn MESZ",IF(E79=_Ende_MESZ,"Ende MESZ",""))</f>
        <v/>
      </c>
      <c r="I81" s="83"/>
      <c r="J81" s="86"/>
      <c r="K81" s="14" t="str">
        <f ca="1">IFERROR(INDEX(_AnzeigeText2,MATCH(J79,_EreignisseDatum,0)),"")</f>
        <v/>
      </c>
      <c r="L81" s="91" t="str">
        <f>IF(I79=_Start_MESZ,"Beginn MESZ",IF(I79=_Ende_MESZ,"Ende MESZ",""))</f>
        <v/>
      </c>
      <c r="M81" s="83"/>
      <c r="N81" s="86"/>
      <c r="O81" s="14" t="str">
        <f ca="1">IFERROR(INDEX(_AnzeigeText2,MATCH(N79,_EreignisseDatum,0)),"")</f>
        <v/>
      </c>
      <c r="P81" s="91" t="str">
        <f>IF(M79=_Start_MESZ,"Beginn MESZ",IF(M79=_Ende_MESZ,"Ende MESZ",""))</f>
        <v/>
      </c>
      <c r="Q81" s="83"/>
      <c r="R81" s="86"/>
      <c r="S81" s="14" t="str">
        <f ca="1">IFERROR(INDEX(_AnzeigeText2,MATCH(R79,_EreignisseDatum,0)),"")</f>
        <v/>
      </c>
      <c r="T81" s="91" t="str">
        <f>IF(Q79=_Start_MESZ,"Beginn MESZ",IF(Q79=_Ende_MESZ,"Ende MESZ",""))</f>
        <v/>
      </c>
      <c r="U81" s="83"/>
      <c r="V81" s="86"/>
      <c r="W81" s="14" t="str">
        <f ca="1">IFERROR(INDEX(_AnzeigeText2,MATCH(V79,_EreignisseDatum,0)),"")</f>
        <v/>
      </c>
      <c r="X81" s="91" t="str">
        <f>IF(U79=_Start_MESZ,"Beginn MESZ",IF(U79=_Ende_MESZ,"Ende MESZ",""))</f>
        <v/>
      </c>
      <c r="Y81" s="83"/>
      <c r="Z81" s="86"/>
      <c r="AA81" s="14" t="str">
        <f ca="1">IFERROR(INDEX(_AnzeigeText2,MATCH(Z79,_EreignisseDatum,0)),"")</f>
        <v/>
      </c>
      <c r="AB81" s="91" t="str">
        <f>IF(Y79=_Start_MESZ,"Beginn MESZ",IF(Y79=_Ende_MESZ,"Ende MESZ",""))</f>
        <v/>
      </c>
      <c r="AC81" s="83"/>
      <c r="AD81" s="86"/>
      <c r="AE81" s="14" t="str">
        <f ca="1">IFERROR(INDEX(_AnzeigeText2,MATCH(AD79,_EreignisseDatum,0)),"")</f>
        <v/>
      </c>
      <c r="AF81" s="91" t="str">
        <f>IF(AC79=_Start_MESZ,"Beginn MESZ",IF(AC79=_Ende_MESZ,"Ende MESZ",""))</f>
        <v/>
      </c>
      <c r="AG81" s="83"/>
      <c r="AH81" s="86"/>
      <c r="AI81" s="14" t="str">
        <f ca="1">IFERROR(INDEX(_AnzeigeText2,MATCH(AH79,_EreignisseDatum,0)),"")</f>
        <v/>
      </c>
      <c r="AJ81" s="91" t="str">
        <f>IF(AG79=_Start_MESZ,"Beginn MESZ",IF(AG79=_Ende_MESZ,"Ende MESZ",""))</f>
        <v/>
      </c>
      <c r="AK81" s="83"/>
      <c r="AL81" s="86"/>
      <c r="AM81" s="14" t="str">
        <f ca="1">IFERROR(INDEX(_AnzeigeText2,MATCH(AL79,_EreignisseDatum,0)),"")</f>
        <v/>
      </c>
      <c r="AN81" s="91" t="str">
        <f>IF(AK79=_Start_MESZ,"Beginn MESZ",IF(AK79=_Ende_MESZ,"Ende MESZ",""))</f>
        <v/>
      </c>
      <c r="AO81" s="83"/>
      <c r="AP81" s="86"/>
      <c r="AQ81" s="14" t="str">
        <f ca="1">IFERROR(INDEX(_AnzeigeText2,MATCH(AP79,_EreignisseDatum,0)),"")</f>
        <v/>
      </c>
      <c r="AR81" s="91" t="str">
        <f>IF(AO79=_Start_MESZ,"Beginn MESZ",IF(AO79=_Ende_MESZ,"Ende MESZ",""))</f>
        <v/>
      </c>
      <c r="AS81" s="83"/>
      <c r="AT81" s="86"/>
      <c r="AU81" s="14" t="str">
        <f ca="1">IFERROR(INDEX(_AnzeigeText2,MATCH(AT79,_EreignisseDatum,0)),"")</f>
        <v/>
      </c>
      <c r="AV81" s="91" t="str">
        <f>IF(AS79=_Start_MESZ,"Beginn MESZ",IF(AS79=_Ende_MESZ,"Ende MESZ",""))</f>
        <v/>
      </c>
    </row>
    <row r="82" spans="1:48" ht="17.25" customHeight="1" thickBot="1" x14ac:dyDescent="0.25">
      <c r="A82" s="84"/>
      <c r="B82" s="15">
        <f>B79-_fstDay+1</f>
        <v>20</v>
      </c>
      <c r="C82" s="16" t="str">
        <f ca="1">IFERROR(IF(ISNA(INDEX(_AnzeigeText2,MATCH(B79,_EreignisseDatum,0))),"",IF(INDEX(_EreignisseHaeufigkeit,MATCH(B79,_EreignisseDatum,0))=1,"",INDEX(_AnzeigeText2,MATCH(B79,_EreignisseDatum,0)+1))),"")</f>
        <v/>
      </c>
      <c r="D82" s="92"/>
      <c r="E82" s="84"/>
      <c r="F82" s="15">
        <f>F79-_fstDay+1</f>
        <v>51</v>
      </c>
      <c r="G82" s="16" t="str">
        <f ca="1">IFERROR(IF(ISNA(INDEX(_AnzeigeText2,MATCH(F79,_EreignisseDatum,0))),"",IF(INDEX(_EreignisseHaeufigkeit,MATCH(F79,_EreignisseDatum,0))=1,"",INDEX(_AnzeigeText2,MATCH(F79,_EreignisseDatum,0)+1))),"")</f>
        <v/>
      </c>
      <c r="H82" s="92"/>
      <c r="I82" s="84"/>
      <c r="J82" s="15">
        <f>J79-_fstDay+1</f>
        <v>79</v>
      </c>
      <c r="K82" s="16" t="str">
        <f ca="1">IFERROR(IF(ISNA(INDEX(_AnzeigeText2,MATCH(J79,_EreignisseDatum,0))),"",IF(INDEX(_EreignisseHaeufigkeit,MATCH(J79,_EreignisseDatum,0))=1,"",INDEX(_AnzeigeText2,MATCH(J79,_EreignisseDatum,0)+1))),"")</f>
        <v/>
      </c>
      <c r="L82" s="92"/>
      <c r="M82" s="84"/>
      <c r="N82" s="15">
        <f>N79-_fstDay+1</f>
        <v>110</v>
      </c>
      <c r="O82" s="16" t="str">
        <f ca="1">IFERROR(IF(ISNA(INDEX(_AnzeigeText2,MATCH(N79,_EreignisseDatum,0))),"",IF(INDEX(_EreignisseHaeufigkeit,MATCH(N79,_EreignisseDatum,0))=1,"",INDEX(_AnzeigeText2,MATCH(N79,_EreignisseDatum,0)+1))),"")</f>
        <v/>
      </c>
      <c r="P82" s="92"/>
      <c r="Q82" s="84"/>
      <c r="R82" s="15">
        <f>R79-_fstDay+1</f>
        <v>140</v>
      </c>
      <c r="S82" s="16" t="str">
        <f ca="1">IFERROR(IF(ISNA(INDEX(_AnzeigeText2,MATCH(R79,_EreignisseDatum,0))),"",IF(INDEX(_EreignisseHaeufigkeit,MATCH(R79,_EreignisseDatum,0))=1,"",INDEX(_AnzeigeText2,MATCH(R79,_EreignisseDatum,0)+1))),"")</f>
        <v/>
      </c>
      <c r="T82" s="92"/>
      <c r="U82" s="84"/>
      <c r="V82" s="15">
        <f>V79-_fstDay+1</f>
        <v>171</v>
      </c>
      <c r="W82" s="16" t="str">
        <f ca="1">IFERROR(IF(ISNA(INDEX(_AnzeigeText2,MATCH(V79,_EreignisseDatum,0))),"",IF(INDEX(_EreignisseHaeufigkeit,MATCH(V79,_EreignisseDatum,0))=1,"",INDEX(_AnzeigeText2,MATCH(V79,_EreignisseDatum,0)+1))),"")</f>
        <v/>
      </c>
      <c r="X82" s="92"/>
      <c r="Y82" s="84"/>
      <c r="Z82" s="15">
        <f>Z79-_fstDay+1</f>
        <v>201</v>
      </c>
      <c r="AA82" s="16" t="str">
        <f ca="1">IFERROR(IF(ISNA(INDEX(_AnzeigeText2,MATCH(Z79,_EreignisseDatum,0))),"",IF(INDEX(_EreignisseHaeufigkeit,MATCH(Z79,_EreignisseDatum,0))=1,"",INDEX(_AnzeigeText2,MATCH(Z79,_EreignisseDatum,0)+1))),"")</f>
        <v/>
      </c>
      <c r="AB82" s="92"/>
      <c r="AC82" s="84"/>
      <c r="AD82" s="15">
        <f>AD79-_fstDay+1</f>
        <v>232</v>
      </c>
      <c r="AE82" s="16" t="str">
        <f ca="1">IFERROR(IF(ISNA(INDEX(_AnzeigeText2,MATCH(AD79,_EreignisseDatum,0))),"",IF(INDEX(_EreignisseHaeufigkeit,MATCH(AD79,_EreignisseDatum,0))=1,"",INDEX(_AnzeigeText2,MATCH(AD79,_EreignisseDatum,0)+1))),"")</f>
        <v/>
      </c>
      <c r="AF82" s="92"/>
      <c r="AG82" s="84"/>
      <c r="AH82" s="15">
        <f>AH79-_fstDay+1</f>
        <v>263</v>
      </c>
      <c r="AI82" s="16" t="str">
        <f ca="1">IFERROR(IF(ISNA(INDEX(_AnzeigeText2,MATCH(AH79,_EreignisseDatum,0))),"",IF(INDEX(_EreignisseHaeufigkeit,MATCH(AH79,_EreignisseDatum,0))=1,"",INDEX(_AnzeigeText2,MATCH(AH79,_EreignisseDatum,0)+1))),"")</f>
        <v/>
      </c>
      <c r="AJ82" s="92"/>
      <c r="AK82" s="84"/>
      <c r="AL82" s="15">
        <f>AL79-_fstDay+1</f>
        <v>293</v>
      </c>
      <c r="AM82" s="16" t="str">
        <f ca="1">IFERROR(IF(ISNA(INDEX(_AnzeigeText2,MATCH(AL79,_EreignisseDatum,0))),"",IF(INDEX(_EreignisseHaeufigkeit,MATCH(AL79,_EreignisseDatum,0))=1,"",INDEX(_AnzeigeText2,MATCH(AL79,_EreignisseDatum,0)+1))),"")</f>
        <v/>
      </c>
      <c r="AN82" s="92"/>
      <c r="AO82" s="84"/>
      <c r="AP82" s="15">
        <f>AP79-_fstDay+1</f>
        <v>324</v>
      </c>
      <c r="AQ82" s="16" t="str">
        <f ca="1">IFERROR(IF(ISNA(INDEX(_AnzeigeText2,MATCH(AP79,_EreignisseDatum,0))),"",IF(INDEX(_EreignisseHaeufigkeit,MATCH(AP79,_EreignisseDatum,0))=1,"",INDEX(_AnzeigeText2,MATCH(AP79,_EreignisseDatum,0)+1))),"")</f>
        <v/>
      </c>
      <c r="AR82" s="92"/>
      <c r="AS82" s="84"/>
      <c r="AT82" s="15">
        <f>AT79-_fstDay+1</f>
        <v>354</v>
      </c>
      <c r="AU82" s="16" t="str">
        <f ca="1">IFERROR(IF(ISNA(INDEX(_AnzeigeText2,MATCH(AT79,_EreignisseDatum,0))),"",IF(INDEX(_EreignisseHaeufigkeit,MATCH(AT79,_EreignisseDatum,0))=1,"",INDEX(_AnzeigeText2,MATCH(AT79,_EreignisseDatum,0)+1))),"")</f>
        <v/>
      </c>
      <c r="AV82" s="92"/>
    </row>
    <row r="83" spans="1:48" ht="17.25" customHeight="1" x14ac:dyDescent="0.2">
      <c r="A83" s="82">
        <f>A79+1</f>
        <v>44582</v>
      </c>
      <c r="B83" s="85">
        <f>A83</f>
        <v>44582</v>
      </c>
      <c r="C83" s="87" t="str">
        <f ca="1">IFERROR(INDEX(_AnzeigeText,MATCH(B83,_FeiertagsDaten,0)),"")</f>
        <v/>
      </c>
      <c r="D83" s="89" t="str">
        <f>IF(OR(WEEKDAY(A83,2)=1,DAY(A83)=1),TRUNC((A83-DATE(YEAR(A83+3-MOD(A83-2,7)),1,MOD(A83-2,7)-9))/7),"")</f>
        <v/>
      </c>
      <c r="E83" s="82">
        <f>E79+1</f>
        <v>44613</v>
      </c>
      <c r="F83" s="85">
        <f>E83</f>
        <v>44613</v>
      </c>
      <c r="G83" s="87" t="str">
        <f ca="1">IFERROR(INDEX(_AnzeigeText,MATCH(F83,_FeiertagsDaten,0)),"")</f>
        <v/>
      </c>
      <c r="H83" s="89">
        <f>IF(OR(WEEKDAY(E83,2)=1,DAY(E83)=1),TRUNC((E83-DATE(YEAR(E83+3-MOD(E83-2,7)),1,MOD(E83-2,7)-9))/7),"")</f>
        <v>8</v>
      </c>
      <c r="I83" s="82">
        <f>I79+1</f>
        <v>44641</v>
      </c>
      <c r="J83" s="85">
        <f>I83</f>
        <v>44641</v>
      </c>
      <c r="K83" s="87" t="str">
        <f ca="1">IFERROR(INDEX(_AnzeigeText,MATCH(J83,_FeiertagsDaten,0)),"")</f>
        <v/>
      </c>
      <c r="L83" s="89">
        <f>IF(OR(WEEKDAY(I83,2)=1,DAY(I83)=1),TRUNC((I83-DATE(YEAR(I83+3-MOD(I83-2,7)),1,MOD(I83-2,7)-9))/7),"")</f>
        <v>12</v>
      </c>
      <c r="M83" s="82">
        <f>M79+1</f>
        <v>44672</v>
      </c>
      <c r="N83" s="85">
        <f>M83</f>
        <v>44672</v>
      </c>
      <c r="O83" s="87" t="str">
        <f ca="1">IFERROR(INDEX(_AnzeigeText,MATCH(N83,_FeiertagsDaten,0)),"")</f>
        <v/>
      </c>
      <c r="P83" s="89" t="str">
        <f>IF(OR(WEEKDAY(M83,2)=1,DAY(M83)=1),TRUNC((M83-DATE(YEAR(M83+3-MOD(M83-2,7)),1,MOD(M83-2,7)-9))/7),"")</f>
        <v/>
      </c>
      <c r="Q83" s="82">
        <f>Q79+1</f>
        <v>44702</v>
      </c>
      <c r="R83" s="85">
        <f>Q83</f>
        <v>44702</v>
      </c>
      <c r="S83" s="87" t="str">
        <f ca="1">IFERROR(INDEX(_AnzeigeText,MATCH(R83,_FeiertagsDaten,0)),"")</f>
        <v/>
      </c>
      <c r="T83" s="89" t="str">
        <f>IF(OR(WEEKDAY(Q83,2)=1,DAY(Q83)=1),TRUNC((Q83-DATE(YEAR(Q83+3-MOD(Q83-2,7)),1,MOD(Q83-2,7)-9))/7),"")</f>
        <v/>
      </c>
      <c r="U83" s="82">
        <f>U79+1</f>
        <v>44733</v>
      </c>
      <c r="V83" s="85">
        <f>U83</f>
        <v>44733</v>
      </c>
      <c r="W83" s="87" t="str">
        <f ca="1">IFERROR(INDEX(_AnzeigeText,MATCH(V83,_FeiertagsDaten,0)),"")</f>
        <v/>
      </c>
      <c r="X83" s="89" t="str">
        <f>IF(OR(WEEKDAY(U83,2)=1,DAY(U83)=1),TRUNC((U83-DATE(YEAR(U83+3-MOD(U83-2,7)),1,MOD(U83-2,7)-9))/7),"")</f>
        <v/>
      </c>
      <c r="Y83" s="82">
        <f>Y79+1</f>
        <v>44763</v>
      </c>
      <c r="Z83" s="85">
        <f>Y83</f>
        <v>44763</v>
      </c>
      <c r="AA83" s="87" t="str">
        <f ca="1">IFERROR(INDEX(_AnzeigeText,MATCH(Z83,_FeiertagsDaten,0)),"")</f>
        <v/>
      </c>
      <c r="AB83" s="89" t="str">
        <f>IF(OR(WEEKDAY(Y83,2)=1,DAY(Y83)=1),TRUNC((Y83-DATE(YEAR(Y83+3-MOD(Y83-2,7)),1,MOD(Y83-2,7)-9))/7),"")</f>
        <v/>
      </c>
      <c r="AC83" s="82">
        <f>AC79+1</f>
        <v>44794</v>
      </c>
      <c r="AD83" s="85">
        <f>AC83</f>
        <v>44794</v>
      </c>
      <c r="AE83" s="87" t="str">
        <f ca="1">IFERROR(INDEX(_AnzeigeText,MATCH(AD83,_FeiertagsDaten,0)),"")</f>
        <v/>
      </c>
      <c r="AF83" s="89" t="str">
        <f>IF(OR(WEEKDAY(AC83,2)=1,DAY(AC83)=1),TRUNC((AC83-DATE(YEAR(AC83+3-MOD(AC83-2,7)),1,MOD(AC83-2,7)-9))/7),"")</f>
        <v/>
      </c>
      <c r="AG83" s="82">
        <f>AG79+1</f>
        <v>44825</v>
      </c>
      <c r="AH83" s="85">
        <f>AG83</f>
        <v>44825</v>
      </c>
      <c r="AI83" s="87" t="str">
        <f ca="1">IFERROR(INDEX(_AnzeigeText,MATCH(AH83,_FeiertagsDaten,0)),"")</f>
        <v/>
      </c>
      <c r="AJ83" s="89" t="str">
        <f>IF(OR(WEEKDAY(AG83,2)=1,DAY(AG83)=1),TRUNC((AG83-DATE(YEAR(AG83+3-MOD(AG83-2,7)),1,MOD(AG83-2,7)-9))/7),"")</f>
        <v/>
      </c>
      <c r="AK83" s="82">
        <f>AK79+1</f>
        <v>44855</v>
      </c>
      <c r="AL83" s="85">
        <f>AK83</f>
        <v>44855</v>
      </c>
      <c r="AM83" s="87" t="str">
        <f ca="1">IFERROR(INDEX(_AnzeigeText,MATCH(AL83,_FeiertagsDaten,0)),"")</f>
        <v/>
      </c>
      <c r="AN83" s="89" t="str">
        <f>IF(OR(WEEKDAY(AK83,2)=1,DAY(AK83)=1),TRUNC((AK83-DATE(YEAR(AK83+3-MOD(AK83-2,7)),1,MOD(AK83-2,7)-9))/7),"")</f>
        <v/>
      </c>
      <c r="AO83" s="82">
        <f>AO79+1</f>
        <v>44886</v>
      </c>
      <c r="AP83" s="85">
        <f>AO83</f>
        <v>44886</v>
      </c>
      <c r="AQ83" s="87" t="str">
        <f ca="1">IFERROR(INDEX(_AnzeigeText,MATCH(AP83,_FeiertagsDaten,0)),"")</f>
        <v/>
      </c>
      <c r="AR83" s="89">
        <f>IF(OR(WEEKDAY(AO83,2)=1,DAY(AO83)=1),TRUNC((AO83-DATE(YEAR(AO83+3-MOD(AO83-2,7)),1,MOD(AO83-2,7)-9))/7),"")</f>
        <v>47</v>
      </c>
      <c r="AS83" s="82">
        <f>AS79+1</f>
        <v>44916</v>
      </c>
      <c r="AT83" s="85">
        <f>AS83</f>
        <v>44916</v>
      </c>
      <c r="AU83" s="87" t="str">
        <f ca="1">IFERROR(INDEX(_AnzeigeText,MATCH(AT83,_FeiertagsDaten,0)),"")</f>
        <v/>
      </c>
      <c r="AV83" s="89" t="str">
        <f>IF(OR(WEEKDAY(AS83,2)=1,DAY(AS83)=1),TRUNC((AS83-DATE(YEAR(AS83+3-MOD(AS83-2,7)),1,MOD(AS83-2,7)-9))/7),"")</f>
        <v/>
      </c>
    </row>
    <row r="84" spans="1:48" ht="17.25" customHeight="1" x14ac:dyDescent="0.2">
      <c r="A84" s="83"/>
      <c r="B84" s="86"/>
      <c r="C84" s="88"/>
      <c r="D84" s="90"/>
      <c r="E84" s="83"/>
      <c r="F84" s="86"/>
      <c r="G84" s="88"/>
      <c r="H84" s="90"/>
      <c r="I84" s="83"/>
      <c r="J84" s="86"/>
      <c r="K84" s="88"/>
      <c r="L84" s="90"/>
      <c r="M84" s="83"/>
      <c r="N84" s="86"/>
      <c r="O84" s="88"/>
      <c r="P84" s="90"/>
      <c r="Q84" s="83"/>
      <c r="R84" s="86"/>
      <c r="S84" s="88"/>
      <c r="T84" s="90"/>
      <c r="U84" s="83"/>
      <c r="V84" s="86"/>
      <c r="W84" s="88"/>
      <c r="X84" s="90"/>
      <c r="Y84" s="83"/>
      <c r="Z84" s="86"/>
      <c r="AA84" s="88"/>
      <c r="AB84" s="90"/>
      <c r="AC84" s="83"/>
      <c r="AD84" s="86"/>
      <c r="AE84" s="88"/>
      <c r="AF84" s="90"/>
      <c r="AG84" s="83"/>
      <c r="AH84" s="86"/>
      <c r="AI84" s="88"/>
      <c r="AJ84" s="90"/>
      <c r="AK84" s="83"/>
      <c r="AL84" s="86"/>
      <c r="AM84" s="88"/>
      <c r="AN84" s="90"/>
      <c r="AO84" s="83"/>
      <c r="AP84" s="86"/>
      <c r="AQ84" s="88"/>
      <c r="AR84" s="90"/>
      <c r="AS84" s="83"/>
      <c r="AT84" s="86"/>
      <c r="AU84" s="88"/>
      <c r="AV84" s="90"/>
    </row>
    <row r="85" spans="1:48" ht="17.25" customHeight="1" x14ac:dyDescent="0.2">
      <c r="A85" s="83"/>
      <c r="B85" s="86"/>
      <c r="C85" s="14" t="str">
        <f ca="1">IFERROR(INDEX(_AnzeigeText2,MATCH(B83,_EreignisseDatum,0)),"")</f>
        <v/>
      </c>
      <c r="D85" s="91" t="str">
        <f>IF(A83=_Start_MESZ,"Beginn MESZ",IF(A83=_Ende_MESZ,"Ende MESZ",""))</f>
        <v/>
      </c>
      <c r="E85" s="83"/>
      <c r="F85" s="86"/>
      <c r="G85" s="14" t="str">
        <f ca="1">IFERROR(INDEX(_AnzeigeText2,MATCH(F83,_EreignisseDatum,0)),"")</f>
        <v/>
      </c>
      <c r="H85" s="91" t="str">
        <f>IF(E83=_Start_MESZ,"Beginn MESZ",IF(E83=_Ende_MESZ,"Ende MESZ",""))</f>
        <v/>
      </c>
      <c r="I85" s="83"/>
      <c r="J85" s="86"/>
      <c r="K85" s="14" t="str">
        <f ca="1">IFERROR(INDEX(_AnzeigeText2,MATCH(J83,_EreignisseDatum,0)),"")</f>
        <v/>
      </c>
      <c r="L85" s="91" t="str">
        <f>IF(I83=_Start_MESZ,"Beginn MESZ",IF(I83=_Ende_MESZ,"Ende MESZ",""))</f>
        <v/>
      </c>
      <c r="M85" s="83"/>
      <c r="N85" s="86"/>
      <c r="O85" s="14" t="str">
        <f ca="1">IFERROR(INDEX(_AnzeigeText2,MATCH(N83,_EreignisseDatum,0)),"")</f>
        <v/>
      </c>
      <c r="P85" s="91" t="str">
        <f>IF(M83=_Start_MESZ,"Beginn MESZ",IF(M83=_Ende_MESZ,"Ende MESZ",""))</f>
        <v/>
      </c>
      <c r="Q85" s="83"/>
      <c r="R85" s="86"/>
      <c r="S85" s="14" t="str">
        <f ca="1">IFERROR(INDEX(_AnzeigeText2,MATCH(R83,_EreignisseDatum,0)),"")</f>
        <v/>
      </c>
      <c r="T85" s="91" t="str">
        <f>IF(Q83=_Start_MESZ,"Beginn MESZ",IF(Q83=_Ende_MESZ,"Ende MESZ",""))</f>
        <v/>
      </c>
      <c r="U85" s="83"/>
      <c r="V85" s="86"/>
      <c r="W85" s="14" t="str">
        <f ca="1">IFERROR(INDEX(_AnzeigeText2,MATCH(V83,_EreignisseDatum,0)),"")</f>
        <v/>
      </c>
      <c r="X85" s="91" t="str">
        <f>IF(U83=_Start_MESZ,"Beginn MESZ",IF(U83=_Ende_MESZ,"Ende MESZ",""))</f>
        <v/>
      </c>
      <c r="Y85" s="83"/>
      <c r="Z85" s="86"/>
      <c r="AA85" s="14" t="str">
        <f ca="1">IFERROR(INDEX(_AnzeigeText2,MATCH(Z83,_EreignisseDatum,0)),"")</f>
        <v/>
      </c>
      <c r="AB85" s="91" t="str">
        <f>IF(Y83=_Start_MESZ,"Beginn MESZ",IF(Y83=_Ende_MESZ,"Ende MESZ",""))</f>
        <v/>
      </c>
      <c r="AC85" s="83"/>
      <c r="AD85" s="86"/>
      <c r="AE85" s="14" t="str">
        <f ca="1">IFERROR(INDEX(_AnzeigeText2,MATCH(AD83,_EreignisseDatum,0)),"")</f>
        <v/>
      </c>
      <c r="AF85" s="91" t="str">
        <f>IF(AC83=_Start_MESZ,"Beginn MESZ",IF(AC83=_Ende_MESZ,"Ende MESZ",""))</f>
        <v/>
      </c>
      <c r="AG85" s="83"/>
      <c r="AH85" s="86"/>
      <c r="AI85" s="14" t="str">
        <f ca="1">IFERROR(INDEX(_AnzeigeText2,MATCH(AH83,_EreignisseDatum,0)),"")</f>
        <v/>
      </c>
      <c r="AJ85" s="91" t="str">
        <f>IF(AG83=_Start_MESZ,"Beginn MESZ",IF(AG83=_Ende_MESZ,"Ende MESZ",""))</f>
        <v/>
      </c>
      <c r="AK85" s="83"/>
      <c r="AL85" s="86"/>
      <c r="AM85" s="14" t="str">
        <f ca="1">IFERROR(INDEX(_AnzeigeText2,MATCH(AL83,_EreignisseDatum,0)),"")</f>
        <v/>
      </c>
      <c r="AN85" s="91" t="str">
        <f>IF(AK83=_Start_MESZ,"Beginn MESZ",IF(AK83=_Ende_MESZ,"Ende MESZ",""))</f>
        <v/>
      </c>
      <c r="AO85" s="83"/>
      <c r="AP85" s="86"/>
      <c r="AQ85" s="14" t="str">
        <f ca="1">IFERROR(INDEX(_AnzeigeText2,MATCH(AP83,_EreignisseDatum,0)),"")</f>
        <v/>
      </c>
      <c r="AR85" s="91" t="str">
        <f>IF(AO83=_Start_MESZ,"Beginn MESZ",IF(AO83=_Ende_MESZ,"Ende MESZ",""))</f>
        <v/>
      </c>
      <c r="AS85" s="83"/>
      <c r="AT85" s="86"/>
      <c r="AU85" s="14" t="str">
        <f ca="1">IFERROR(INDEX(_AnzeigeText2,MATCH(AT83,_EreignisseDatum,0)),"")</f>
        <v/>
      </c>
      <c r="AV85" s="91" t="str">
        <f>IF(AS83=_Start_MESZ,"Beginn MESZ",IF(AS83=_Ende_MESZ,"Ende MESZ",""))</f>
        <v/>
      </c>
    </row>
    <row r="86" spans="1:48" ht="17.25" customHeight="1" thickBot="1" x14ac:dyDescent="0.25">
      <c r="A86" s="84"/>
      <c r="B86" s="15">
        <f>B83-_fstDay+1</f>
        <v>21</v>
      </c>
      <c r="C86" s="16" t="str">
        <f ca="1">IFERROR(IF(ISNA(INDEX(_AnzeigeText2,MATCH(B83,_EreignisseDatum,0))),"",IF(INDEX(_EreignisseHaeufigkeit,MATCH(B83,_EreignisseDatum,0))=1,"",INDEX(_AnzeigeText2,MATCH(B83,_EreignisseDatum,0)+1))),"")</f>
        <v/>
      </c>
      <c r="D86" s="92"/>
      <c r="E86" s="84"/>
      <c r="F86" s="15">
        <f>F83-_fstDay+1</f>
        <v>52</v>
      </c>
      <c r="G86" s="16" t="str">
        <f ca="1">IFERROR(IF(ISNA(INDEX(_AnzeigeText2,MATCH(F83,_EreignisseDatum,0))),"",IF(INDEX(_EreignisseHaeufigkeit,MATCH(F83,_EreignisseDatum,0))=1,"",INDEX(_AnzeigeText2,MATCH(F83,_EreignisseDatum,0)+1))),"")</f>
        <v/>
      </c>
      <c r="H86" s="92"/>
      <c r="I86" s="84"/>
      <c r="J86" s="15">
        <f>J83-_fstDay+1</f>
        <v>80</v>
      </c>
      <c r="K86" s="16" t="str">
        <f ca="1">IFERROR(IF(ISNA(INDEX(_AnzeigeText2,MATCH(J83,_EreignisseDatum,0))),"",IF(INDEX(_EreignisseHaeufigkeit,MATCH(J83,_EreignisseDatum,0))=1,"",INDEX(_AnzeigeText2,MATCH(J83,_EreignisseDatum,0)+1))),"")</f>
        <v/>
      </c>
      <c r="L86" s="92"/>
      <c r="M86" s="84"/>
      <c r="N86" s="15">
        <f>N83-_fstDay+1</f>
        <v>111</v>
      </c>
      <c r="O86" s="16" t="str">
        <f ca="1">IFERROR(IF(ISNA(INDEX(_AnzeigeText2,MATCH(N83,_EreignisseDatum,0))),"",IF(INDEX(_EreignisseHaeufigkeit,MATCH(N83,_EreignisseDatum,0))=1,"",INDEX(_AnzeigeText2,MATCH(N83,_EreignisseDatum,0)+1))),"")</f>
        <v/>
      </c>
      <c r="P86" s="92"/>
      <c r="Q86" s="84"/>
      <c r="R86" s="15">
        <f>R83-_fstDay+1</f>
        <v>141</v>
      </c>
      <c r="S86" s="16" t="str">
        <f ca="1">IFERROR(IF(ISNA(INDEX(_AnzeigeText2,MATCH(R83,_EreignisseDatum,0))),"",IF(INDEX(_EreignisseHaeufigkeit,MATCH(R83,_EreignisseDatum,0))=1,"",INDEX(_AnzeigeText2,MATCH(R83,_EreignisseDatum,0)+1))),"")</f>
        <v/>
      </c>
      <c r="T86" s="92"/>
      <c r="U86" s="84"/>
      <c r="V86" s="15">
        <f>V83-_fstDay+1</f>
        <v>172</v>
      </c>
      <c r="W86" s="16" t="str">
        <f ca="1">IFERROR(IF(ISNA(INDEX(_AnzeigeText2,MATCH(V83,_EreignisseDatum,0))),"",IF(INDEX(_EreignisseHaeufigkeit,MATCH(V83,_EreignisseDatum,0))=1,"",INDEX(_AnzeigeText2,MATCH(V83,_EreignisseDatum,0)+1))),"")</f>
        <v/>
      </c>
      <c r="X86" s="92"/>
      <c r="Y86" s="84"/>
      <c r="Z86" s="15">
        <f>Z83-_fstDay+1</f>
        <v>202</v>
      </c>
      <c r="AA86" s="16" t="str">
        <f ca="1">IFERROR(IF(ISNA(INDEX(_AnzeigeText2,MATCH(Z83,_EreignisseDatum,0))),"",IF(INDEX(_EreignisseHaeufigkeit,MATCH(Z83,_EreignisseDatum,0))=1,"",INDEX(_AnzeigeText2,MATCH(Z83,_EreignisseDatum,0)+1))),"")</f>
        <v/>
      </c>
      <c r="AB86" s="92"/>
      <c r="AC86" s="84"/>
      <c r="AD86" s="15">
        <f>AD83-_fstDay+1</f>
        <v>233</v>
      </c>
      <c r="AE86" s="16" t="str">
        <f ca="1">IFERROR(IF(ISNA(INDEX(_AnzeigeText2,MATCH(AD83,_EreignisseDatum,0))),"",IF(INDEX(_EreignisseHaeufigkeit,MATCH(AD83,_EreignisseDatum,0))=1,"",INDEX(_AnzeigeText2,MATCH(AD83,_EreignisseDatum,0)+1))),"")</f>
        <v/>
      </c>
      <c r="AF86" s="92"/>
      <c r="AG86" s="84"/>
      <c r="AH86" s="15">
        <f>AH83-_fstDay+1</f>
        <v>264</v>
      </c>
      <c r="AI86" s="16" t="str">
        <f ca="1">IFERROR(IF(ISNA(INDEX(_AnzeigeText2,MATCH(AH83,_EreignisseDatum,0))),"",IF(INDEX(_EreignisseHaeufigkeit,MATCH(AH83,_EreignisseDatum,0))=1,"",INDEX(_AnzeigeText2,MATCH(AH83,_EreignisseDatum,0)+1))),"")</f>
        <v/>
      </c>
      <c r="AJ86" s="92"/>
      <c r="AK86" s="84"/>
      <c r="AL86" s="15">
        <f>AL83-_fstDay+1</f>
        <v>294</v>
      </c>
      <c r="AM86" s="16" t="str">
        <f ca="1">IFERROR(IF(ISNA(INDEX(_AnzeigeText2,MATCH(AL83,_EreignisseDatum,0))),"",IF(INDEX(_EreignisseHaeufigkeit,MATCH(AL83,_EreignisseDatum,0))=1,"",INDEX(_AnzeigeText2,MATCH(AL83,_EreignisseDatum,0)+1))),"")</f>
        <v/>
      </c>
      <c r="AN86" s="92"/>
      <c r="AO86" s="84"/>
      <c r="AP86" s="15">
        <f>AP83-_fstDay+1</f>
        <v>325</v>
      </c>
      <c r="AQ86" s="16" t="str">
        <f ca="1">IFERROR(IF(ISNA(INDEX(_AnzeigeText2,MATCH(AP83,_EreignisseDatum,0))),"",IF(INDEX(_EreignisseHaeufigkeit,MATCH(AP83,_EreignisseDatum,0))=1,"",INDEX(_AnzeigeText2,MATCH(AP83,_EreignisseDatum,0)+1))),"")</f>
        <v/>
      </c>
      <c r="AR86" s="92"/>
      <c r="AS86" s="84"/>
      <c r="AT86" s="15">
        <f>AT83-_fstDay+1</f>
        <v>355</v>
      </c>
      <c r="AU86" s="16" t="str">
        <f ca="1">IFERROR(IF(ISNA(INDEX(_AnzeigeText2,MATCH(AT83,_EreignisseDatum,0))),"",IF(INDEX(_EreignisseHaeufigkeit,MATCH(AT83,_EreignisseDatum,0))=1,"",INDEX(_AnzeigeText2,MATCH(AT83,_EreignisseDatum,0)+1))),"")</f>
        <v/>
      </c>
      <c r="AV86" s="92"/>
    </row>
    <row r="87" spans="1:48" ht="17.25" customHeight="1" x14ac:dyDescent="0.2">
      <c r="A87" s="82">
        <f>A83+1</f>
        <v>44583</v>
      </c>
      <c r="B87" s="85">
        <f>A87</f>
        <v>44583</v>
      </c>
      <c r="C87" s="87" t="str">
        <f ca="1">IFERROR(INDEX(_AnzeigeText,MATCH(B87,_FeiertagsDaten,0)),"")</f>
        <v/>
      </c>
      <c r="D87" s="89" t="str">
        <f>IF(OR(WEEKDAY(A87,2)=1,DAY(A87)=1),TRUNC((A87-DATE(YEAR(A87+3-MOD(A87-2,7)),1,MOD(A87-2,7)-9))/7),"")</f>
        <v/>
      </c>
      <c r="E87" s="82">
        <f>E83+1</f>
        <v>44614</v>
      </c>
      <c r="F87" s="85">
        <f>E87</f>
        <v>44614</v>
      </c>
      <c r="G87" s="87" t="str">
        <f ca="1">IFERROR(INDEX(_AnzeigeText,MATCH(F87,_FeiertagsDaten,0)),"")</f>
        <v/>
      </c>
      <c r="H87" s="89" t="str">
        <f>IF(OR(WEEKDAY(E87,2)=1,DAY(E87)=1),TRUNC((E87-DATE(YEAR(E87+3-MOD(E87-2,7)),1,MOD(E87-2,7)-9))/7),"")</f>
        <v/>
      </c>
      <c r="I87" s="82">
        <f>I83+1</f>
        <v>44642</v>
      </c>
      <c r="J87" s="85">
        <f>I87</f>
        <v>44642</v>
      </c>
      <c r="K87" s="87" t="str">
        <f ca="1">IFERROR(INDEX(_AnzeigeText,MATCH(J87,_FeiertagsDaten,0)),"")</f>
        <v/>
      </c>
      <c r="L87" s="89" t="str">
        <f>IF(OR(WEEKDAY(I87,2)=1,DAY(I87)=1),TRUNC((I87-DATE(YEAR(I87+3-MOD(I87-2,7)),1,MOD(I87-2,7)-9))/7),"")</f>
        <v/>
      </c>
      <c r="M87" s="82">
        <f>M83+1</f>
        <v>44673</v>
      </c>
      <c r="N87" s="85">
        <f>M87</f>
        <v>44673</v>
      </c>
      <c r="O87" s="87" t="str">
        <f ca="1">IFERROR(INDEX(_AnzeigeText,MATCH(N87,_FeiertagsDaten,0)),"")</f>
        <v/>
      </c>
      <c r="P87" s="89" t="str">
        <f>IF(OR(WEEKDAY(M87,2)=1,DAY(M87)=1),TRUNC((M87-DATE(YEAR(M87+3-MOD(M87-2,7)),1,MOD(M87-2,7)-9))/7),"")</f>
        <v/>
      </c>
      <c r="Q87" s="82">
        <f>Q83+1</f>
        <v>44703</v>
      </c>
      <c r="R87" s="85">
        <f>Q87</f>
        <v>44703</v>
      </c>
      <c r="S87" s="87" t="str">
        <f ca="1">IFERROR(INDEX(_AnzeigeText,MATCH(R87,_FeiertagsDaten,0)),"")</f>
        <v/>
      </c>
      <c r="T87" s="89" t="str">
        <f>IF(OR(WEEKDAY(Q87,2)=1,DAY(Q87)=1),TRUNC((Q87-DATE(YEAR(Q87+3-MOD(Q87-2,7)),1,MOD(Q87-2,7)-9))/7),"")</f>
        <v/>
      </c>
      <c r="U87" s="82">
        <f>U83+1</f>
        <v>44734</v>
      </c>
      <c r="V87" s="85">
        <f>U87</f>
        <v>44734</v>
      </c>
      <c r="W87" s="87" t="str">
        <f ca="1">IFERROR(INDEX(_AnzeigeText,MATCH(V87,_FeiertagsDaten,0)),"")</f>
        <v/>
      </c>
      <c r="X87" s="89" t="str">
        <f>IF(OR(WEEKDAY(U87,2)=1,DAY(U87)=1),TRUNC((U87-DATE(YEAR(U87+3-MOD(U87-2,7)),1,MOD(U87-2,7)-9))/7),"")</f>
        <v/>
      </c>
      <c r="Y87" s="82">
        <f>Y83+1</f>
        <v>44764</v>
      </c>
      <c r="Z87" s="85">
        <f>Y87</f>
        <v>44764</v>
      </c>
      <c r="AA87" s="87" t="str">
        <f ca="1">IFERROR(INDEX(_AnzeigeText,MATCH(Z87,_FeiertagsDaten,0)),"")</f>
        <v/>
      </c>
      <c r="AB87" s="89" t="str">
        <f>IF(OR(WEEKDAY(Y87,2)=1,DAY(Y87)=1),TRUNC((Y87-DATE(YEAR(Y87+3-MOD(Y87-2,7)),1,MOD(Y87-2,7)-9))/7),"")</f>
        <v/>
      </c>
      <c r="AC87" s="82">
        <f>AC83+1</f>
        <v>44795</v>
      </c>
      <c r="AD87" s="85">
        <f>AC87</f>
        <v>44795</v>
      </c>
      <c r="AE87" s="87" t="str">
        <f ca="1">IFERROR(INDEX(_AnzeigeText,MATCH(AD87,_FeiertagsDaten,0)),"")</f>
        <v/>
      </c>
      <c r="AF87" s="89">
        <f>IF(OR(WEEKDAY(AC87,2)=1,DAY(AC87)=1),TRUNC((AC87-DATE(YEAR(AC87+3-MOD(AC87-2,7)),1,MOD(AC87-2,7)-9))/7),"")</f>
        <v>34</v>
      </c>
      <c r="AG87" s="82">
        <f>AG83+1</f>
        <v>44826</v>
      </c>
      <c r="AH87" s="85">
        <f>AG87</f>
        <v>44826</v>
      </c>
      <c r="AI87" s="87" t="str">
        <f ca="1">IFERROR(INDEX(_AnzeigeText,MATCH(AH87,_FeiertagsDaten,0)),"")</f>
        <v/>
      </c>
      <c r="AJ87" s="89" t="str">
        <f>IF(OR(WEEKDAY(AG87,2)=1,DAY(AG87)=1),TRUNC((AG87-DATE(YEAR(AG87+3-MOD(AG87-2,7)),1,MOD(AG87-2,7)-9))/7),"")</f>
        <v/>
      </c>
      <c r="AK87" s="82">
        <f>AK83+1</f>
        <v>44856</v>
      </c>
      <c r="AL87" s="85">
        <f>AK87</f>
        <v>44856</v>
      </c>
      <c r="AM87" s="87" t="str">
        <f ca="1">IFERROR(INDEX(_AnzeigeText,MATCH(AL87,_FeiertagsDaten,0)),"")</f>
        <v/>
      </c>
      <c r="AN87" s="89" t="str">
        <f>IF(OR(WEEKDAY(AK87,2)=1,DAY(AK87)=1),TRUNC((AK87-DATE(YEAR(AK87+3-MOD(AK87-2,7)),1,MOD(AK87-2,7)-9))/7),"")</f>
        <v/>
      </c>
      <c r="AO87" s="82">
        <f>AO83+1</f>
        <v>44887</v>
      </c>
      <c r="AP87" s="85">
        <f>AO87</f>
        <v>44887</v>
      </c>
      <c r="AQ87" s="87" t="str">
        <f ca="1">IFERROR(INDEX(_AnzeigeText,MATCH(AP87,_FeiertagsDaten,0)),"")</f>
        <v/>
      </c>
      <c r="AR87" s="89" t="str">
        <f>IF(OR(WEEKDAY(AO87,2)=1,DAY(AO87)=1),TRUNC((AO87-DATE(YEAR(AO87+3-MOD(AO87-2,7)),1,MOD(AO87-2,7)-9))/7),"")</f>
        <v/>
      </c>
      <c r="AS87" s="82">
        <f>AS83+1</f>
        <v>44917</v>
      </c>
      <c r="AT87" s="85">
        <f>AS87</f>
        <v>44917</v>
      </c>
      <c r="AU87" s="87" t="str">
        <f ca="1">IFERROR(INDEX(_AnzeigeText,MATCH(AT87,_FeiertagsDaten,0)),"")</f>
        <v/>
      </c>
      <c r="AV87" s="89" t="str">
        <f>IF(OR(WEEKDAY(AS87,2)=1,DAY(AS87)=1),TRUNC((AS87-DATE(YEAR(AS87+3-MOD(AS87-2,7)),1,MOD(AS87-2,7)-9))/7),"")</f>
        <v/>
      </c>
    </row>
    <row r="88" spans="1:48" ht="17.25" customHeight="1" x14ac:dyDescent="0.2">
      <c r="A88" s="83"/>
      <c r="B88" s="86"/>
      <c r="C88" s="88"/>
      <c r="D88" s="90"/>
      <c r="E88" s="83"/>
      <c r="F88" s="86"/>
      <c r="G88" s="88"/>
      <c r="H88" s="90"/>
      <c r="I88" s="83"/>
      <c r="J88" s="86"/>
      <c r="K88" s="88"/>
      <c r="L88" s="90"/>
      <c r="M88" s="83"/>
      <c r="N88" s="86"/>
      <c r="O88" s="88"/>
      <c r="P88" s="90"/>
      <c r="Q88" s="83"/>
      <c r="R88" s="86"/>
      <c r="S88" s="88"/>
      <c r="T88" s="90"/>
      <c r="U88" s="83"/>
      <c r="V88" s="86"/>
      <c r="W88" s="88"/>
      <c r="X88" s="90"/>
      <c r="Y88" s="83"/>
      <c r="Z88" s="86"/>
      <c r="AA88" s="88"/>
      <c r="AB88" s="90"/>
      <c r="AC88" s="83"/>
      <c r="AD88" s="86"/>
      <c r="AE88" s="88"/>
      <c r="AF88" s="90"/>
      <c r="AG88" s="83"/>
      <c r="AH88" s="86"/>
      <c r="AI88" s="88"/>
      <c r="AJ88" s="90"/>
      <c r="AK88" s="83"/>
      <c r="AL88" s="86"/>
      <c r="AM88" s="88"/>
      <c r="AN88" s="90"/>
      <c r="AO88" s="83"/>
      <c r="AP88" s="86"/>
      <c r="AQ88" s="88"/>
      <c r="AR88" s="90"/>
      <c r="AS88" s="83"/>
      <c r="AT88" s="86"/>
      <c r="AU88" s="88"/>
      <c r="AV88" s="90"/>
    </row>
    <row r="89" spans="1:48" ht="17.25" customHeight="1" x14ac:dyDescent="0.2">
      <c r="A89" s="83"/>
      <c r="B89" s="86"/>
      <c r="C89" s="14" t="str">
        <f ca="1">IFERROR(INDEX(_AnzeigeText2,MATCH(B87,_EreignisseDatum,0)),"")</f>
        <v/>
      </c>
      <c r="D89" s="91" t="str">
        <f>IF(A87=_Start_MESZ,"Beginn MESZ",IF(A87=_Ende_MESZ,"Ende MESZ",""))</f>
        <v/>
      </c>
      <c r="E89" s="83"/>
      <c r="F89" s="86"/>
      <c r="G89" s="14" t="str">
        <f ca="1">IFERROR(INDEX(_AnzeigeText2,MATCH(F87,_EreignisseDatum,0)),"")</f>
        <v/>
      </c>
      <c r="H89" s="91" t="str">
        <f>IF(E87=_Start_MESZ,"Beginn MESZ",IF(E87=_Ende_MESZ,"Ende MESZ",""))</f>
        <v/>
      </c>
      <c r="I89" s="83"/>
      <c r="J89" s="86"/>
      <c r="K89" s="14" t="str">
        <f ca="1">IFERROR(INDEX(_AnzeigeText2,MATCH(J87,_EreignisseDatum,0)),"")</f>
        <v/>
      </c>
      <c r="L89" s="91" t="str">
        <f>IF(I87=_Start_MESZ,"Beginn MESZ",IF(I87=_Ende_MESZ,"Ende MESZ",""))</f>
        <v/>
      </c>
      <c r="M89" s="83"/>
      <c r="N89" s="86"/>
      <c r="O89" s="14" t="str">
        <f ca="1">IFERROR(INDEX(_AnzeigeText2,MATCH(N87,_EreignisseDatum,0)),"")</f>
        <v/>
      </c>
      <c r="P89" s="91" t="str">
        <f>IF(M87=_Start_MESZ,"Beginn MESZ",IF(M87=_Ende_MESZ,"Ende MESZ",""))</f>
        <v/>
      </c>
      <c r="Q89" s="83"/>
      <c r="R89" s="86"/>
      <c r="S89" s="14" t="str">
        <f ca="1">IFERROR(INDEX(_AnzeigeText2,MATCH(R87,_EreignisseDatum,0)),"")</f>
        <v/>
      </c>
      <c r="T89" s="91" t="str">
        <f>IF(Q87=_Start_MESZ,"Beginn MESZ",IF(Q87=_Ende_MESZ,"Ende MESZ",""))</f>
        <v/>
      </c>
      <c r="U89" s="83"/>
      <c r="V89" s="86"/>
      <c r="W89" s="14" t="str">
        <f ca="1">IFERROR(INDEX(_AnzeigeText2,MATCH(V87,_EreignisseDatum,0)),"")</f>
        <v/>
      </c>
      <c r="X89" s="91" t="str">
        <f>IF(U87=_Start_MESZ,"Beginn MESZ",IF(U87=_Ende_MESZ,"Ende MESZ",""))</f>
        <v/>
      </c>
      <c r="Y89" s="83"/>
      <c r="Z89" s="86"/>
      <c r="AA89" s="14" t="str">
        <f ca="1">IFERROR(INDEX(_AnzeigeText2,MATCH(Z87,_EreignisseDatum,0)),"")</f>
        <v/>
      </c>
      <c r="AB89" s="91" t="str">
        <f>IF(Y87=_Start_MESZ,"Beginn MESZ",IF(Y87=_Ende_MESZ,"Ende MESZ",""))</f>
        <v/>
      </c>
      <c r="AC89" s="83"/>
      <c r="AD89" s="86"/>
      <c r="AE89" s="14" t="str">
        <f ca="1">IFERROR(INDEX(_AnzeigeText2,MATCH(AD87,_EreignisseDatum,0)),"")</f>
        <v/>
      </c>
      <c r="AF89" s="91" t="str">
        <f>IF(AC87=_Start_MESZ,"Beginn MESZ",IF(AC87=_Ende_MESZ,"Ende MESZ",""))</f>
        <v/>
      </c>
      <c r="AG89" s="83"/>
      <c r="AH89" s="86"/>
      <c r="AI89" s="14" t="str">
        <f ca="1">IFERROR(INDEX(_AnzeigeText2,MATCH(AH87,_EreignisseDatum,0)),"")</f>
        <v/>
      </c>
      <c r="AJ89" s="91" t="str">
        <f>IF(AG87=_Start_MESZ,"Beginn MESZ",IF(AG87=_Ende_MESZ,"Ende MESZ",""))</f>
        <v/>
      </c>
      <c r="AK89" s="83"/>
      <c r="AL89" s="86"/>
      <c r="AM89" s="14" t="str">
        <f ca="1">IFERROR(INDEX(_AnzeigeText2,MATCH(AL87,_EreignisseDatum,0)),"")</f>
        <v/>
      </c>
      <c r="AN89" s="91" t="str">
        <f>IF(AK87=_Start_MESZ,"Beginn MESZ",IF(AK87=_Ende_MESZ,"Ende MESZ",""))</f>
        <v/>
      </c>
      <c r="AO89" s="83"/>
      <c r="AP89" s="86"/>
      <c r="AQ89" s="14" t="str">
        <f ca="1">IFERROR(INDEX(_AnzeigeText2,MATCH(AP87,_EreignisseDatum,0)),"")</f>
        <v/>
      </c>
      <c r="AR89" s="91" t="str">
        <f>IF(AO87=_Start_MESZ,"Beginn MESZ",IF(AO87=_Ende_MESZ,"Ende MESZ",""))</f>
        <v/>
      </c>
      <c r="AS89" s="83"/>
      <c r="AT89" s="86"/>
      <c r="AU89" s="14" t="str">
        <f ca="1">IFERROR(INDEX(_AnzeigeText2,MATCH(AT87,_EreignisseDatum,0)),"")</f>
        <v/>
      </c>
      <c r="AV89" s="91" t="str">
        <f>IF(AS87=_Start_MESZ,"Beginn MESZ",IF(AS87=_Ende_MESZ,"Ende MESZ",""))</f>
        <v/>
      </c>
    </row>
    <row r="90" spans="1:48" ht="17.25" customHeight="1" thickBot="1" x14ac:dyDescent="0.25">
      <c r="A90" s="84"/>
      <c r="B90" s="15">
        <f>B87-_fstDay+1</f>
        <v>22</v>
      </c>
      <c r="C90" s="16" t="str">
        <f ca="1">IFERROR(IF(ISNA(INDEX(_AnzeigeText2,MATCH(B87,_EreignisseDatum,0))),"",IF(INDEX(_EreignisseHaeufigkeit,MATCH(B87,_EreignisseDatum,0))=1,"",INDEX(_AnzeigeText2,MATCH(B87,_EreignisseDatum,0)+1))),"")</f>
        <v/>
      </c>
      <c r="D90" s="92"/>
      <c r="E90" s="84"/>
      <c r="F90" s="15">
        <f>F87-_fstDay+1</f>
        <v>53</v>
      </c>
      <c r="G90" s="16" t="str">
        <f ca="1">IFERROR(IF(ISNA(INDEX(_AnzeigeText2,MATCH(F87,_EreignisseDatum,0))),"",IF(INDEX(_EreignisseHaeufigkeit,MATCH(F87,_EreignisseDatum,0))=1,"",INDEX(_AnzeigeText2,MATCH(F87,_EreignisseDatum,0)+1))),"")</f>
        <v/>
      </c>
      <c r="H90" s="92"/>
      <c r="I90" s="84"/>
      <c r="J90" s="15">
        <f>J87-_fstDay+1</f>
        <v>81</v>
      </c>
      <c r="K90" s="16" t="str">
        <f ca="1">IFERROR(IF(ISNA(INDEX(_AnzeigeText2,MATCH(J87,_EreignisseDatum,0))),"",IF(INDEX(_EreignisseHaeufigkeit,MATCH(J87,_EreignisseDatum,0))=1,"",INDEX(_AnzeigeText2,MATCH(J87,_EreignisseDatum,0)+1))),"")</f>
        <v/>
      </c>
      <c r="L90" s="92"/>
      <c r="M90" s="84"/>
      <c r="N90" s="15">
        <f>N87-_fstDay+1</f>
        <v>112</v>
      </c>
      <c r="O90" s="16" t="str">
        <f ca="1">IFERROR(IF(ISNA(INDEX(_AnzeigeText2,MATCH(N87,_EreignisseDatum,0))),"",IF(INDEX(_EreignisseHaeufigkeit,MATCH(N87,_EreignisseDatum,0))=1,"",INDEX(_AnzeigeText2,MATCH(N87,_EreignisseDatum,0)+1))),"")</f>
        <v/>
      </c>
      <c r="P90" s="92"/>
      <c r="Q90" s="84"/>
      <c r="R90" s="15">
        <f>R87-_fstDay+1</f>
        <v>142</v>
      </c>
      <c r="S90" s="16" t="str">
        <f ca="1">IFERROR(IF(ISNA(INDEX(_AnzeigeText2,MATCH(R87,_EreignisseDatum,0))),"",IF(INDEX(_EreignisseHaeufigkeit,MATCH(R87,_EreignisseDatum,0))=1,"",INDEX(_AnzeigeText2,MATCH(R87,_EreignisseDatum,0)+1))),"")</f>
        <v/>
      </c>
      <c r="T90" s="92"/>
      <c r="U90" s="84"/>
      <c r="V90" s="15">
        <f>V87-_fstDay+1</f>
        <v>173</v>
      </c>
      <c r="W90" s="16" t="str">
        <f ca="1">IFERROR(IF(ISNA(INDEX(_AnzeigeText2,MATCH(V87,_EreignisseDatum,0))),"",IF(INDEX(_EreignisseHaeufigkeit,MATCH(V87,_EreignisseDatum,0))=1,"",INDEX(_AnzeigeText2,MATCH(V87,_EreignisseDatum,0)+1))),"")</f>
        <v/>
      </c>
      <c r="X90" s="92"/>
      <c r="Y90" s="84"/>
      <c r="Z90" s="15">
        <f>Z87-_fstDay+1</f>
        <v>203</v>
      </c>
      <c r="AA90" s="16" t="str">
        <f ca="1">IFERROR(IF(ISNA(INDEX(_AnzeigeText2,MATCH(Z87,_EreignisseDatum,0))),"",IF(INDEX(_EreignisseHaeufigkeit,MATCH(Z87,_EreignisseDatum,0))=1,"",INDEX(_AnzeigeText2,MATCH(Z87,_EreignisseDatum,0)+1))),"")</f>
        <v/>
      </c>
      <c r="AB90" s="92"/>
      <c r="AC90" s="84"/>
      <c r="AD90" s="15">
        <f>AD87-_fstDay+1</f>
        <v>234</v>
      </c>
      <c r="AE90" s="16" t="str">
        <f ca="1">IFERROR(IF(ISNA(INDEX(_AnzeigeText2,MATCH(AD87,_EreignisseDatum,0))),"",IF(INDEX(_EreignisseHaeufigkeit,MATCH(AD87,_EreignisseDatum,0))=1,"",INDEX(_AnzeigeText2,MATCH(AD87,_EreignisseDatum,0)+1))),"")</f>
        <v/>
      </c>
      <c r="AF90" s="92"/>
      <c r="AG90" s="84"/>
      <c r="AH90" s="15">
        <f>AH87-_fstDay+1</f>
        <v>265</v>
      </c>
      <c r="AI90" s="16" t="str">
        <f ca="1">IFERROR(IF(ISNA(INDEX(_AnzeigeText2,MATCH(AH87,_EreignisseDatum,0))),"",IF(INDEX(_EreignisseHaeufigkeit,MATCH(AH87,_EreignisseDatum,0))=1,"",INDEX(_AnzeigeText2,MATCH(AH87,_EreignisseDatum,0)+1))),"")</f>
        <v/>
      </c>
      <c r="AJ90" s="92"/>
      <c r="AK90" s="84"/>
      <c r="AL90" s="15">
        <f>AL87-_fstDay+1</f>
        <v>295</v>
      </c>
      <c r="AM90" s="16" t="str">
        <f ca="1">IFERROR(IF(ISNA(INDEX(_AnzeigeText2,MATCH(AL87,_EreignisseDatum,0))),"",IF(INDEX(_EreignisseHaeufigkeit,MATCH(AL87,_EreignisseDatum,0))=1,"",INDEX(_AnzeigeText2,MATCH(AL87,_EreignisseDatum,0)+1))),"")</f>
        <v/>
      </c>
      <c r="AN90" s="92"/>
      <c r="AO90" s="84"/>
      <c r="AP90" s="15">
        <f>AP87-_fstDay+1</f>
        <v>326</v>
      </c>
      <c r="AQ90" s="16" t="str">
        <f ca="1">IFERROR(IF(ISNA(INDEX(_AnzeigeText2,MATCH(AP87,_EreignisseDatum,0))),"",IF(INDEX(_EreignisseHaeufigkeit,MATCH(AP87,_EreignisseDatum,0))=1,"",INDEX(_AnzeigeText2,MATCH(AP87,_EreignisseDatum,0)+1))),"")</f>
        <v/>
      </c>
      <c r="AR90" s="92"/>
      <c r="AS90" s="84"/>
      <c r="AT90" s="15">
        <f>AT87-_fstDay+1</f>
        <v>356</v>
      </c>
      <c r="AU90" s="16" t="str">
        <f ca="1">IFERROR(IF(ISNA(INDEX(_AnzeigeText2,MATCH(AT87,_EreignisseDatum,0))),"",IF(INDEX(_EreignisseHaeufigkeit,MATCH(AT87,_EreignisseDatum,0))=1,"",INDEX(_AnzeigeText2,MATCH(AT87,_EreignisseDatum,0)+1))),"")</f>
        <v/>
      </c>
      <c r="AV90" s="92"/>
    </row>
    <row r="91" spans="1:48" ht="17.25" customHeight="1" x14ac:dyDescent="0.2">
      <c r="A91" s="82">
        <f>A87+1</f>
        <v>44584</v>
      </c>
      <c r="B91" s="85">
        <f>A91</f>
        <v>44584</v>
      </c>
      <c r="C91" s="87" t="str">
        <f ca="1">IFERROR(INDEX(_AnzeigeText,MATCH(B91,_FeiertagsDaten,0)),"")</f>
        <v/>
      </c>
      <c r="D91" s="89" t="str">
        <f>IF(OR(WEEKDAY(A91,2)=1,DAY(A91)=1),TRUNC((A91-DATE(YEAR(A91+3-MOD(A91-2,7)),1,MOD(A91-2,7)-9))/7),"")</f>
        <v/>
      </c>
      <c r="E91" s="82">
        <f>E87+1</f>
        <v>44615</v>
      </c>
      <c r="F91" s="85">
        <f>E91</f>
        <v>44615</v>
      </c>
      <c r="G91" s="87" t="str">
        <f ca="1">IFERROR(INDEX(_AnzeigeText,MATCH(F91,_FeiertagsDaten,0)),"")</f>
        <v/>
      </c>
      <c r="H91" s="89" t="str">
        <f>IF(OR(WEEKDAY(E91,2)=1,DAY(E91)=1),TRUNC((E91-DATE(YEAR(E91+3-MOD(E91-2,7)),1,MOD(E91-2,7)-9))/7),"")</f>
        <v/>
      </c>
      <c r="I91" s="82">
        <f>I87+1</f>
        <v>44643</v>
      </c>
      <c r="J91" s="85">
        <f>I91</f>
        <v>44643</v>
      </c>
      <c r="K91" s="87" t="str">
        <f ca="1">IFERROR(INDEX(_AnzeigeText,MATCH(J91,_FeiertagsDaten,0)),"")</f>
        <v/>
      </c>
      <c r="L91" s="89" t="str">
        <f>IF(OR(WEEKDAY(I91,2)=1,DAY(I91)=1),TRUNC((I91-DATE(YEAR(I91+3-MOD(I91-2,7)),1,MOD(I91-2,7)-9))/7),"")</f>
        <v/>
      </c>
      <c r="M91" s="82">
        <f>M87+1</f>
        <v>44674</v>
      </c>
      <c r="N91" s="85">
        <f>M91</f>
        <v>44674</v>
      </c>
      <c r="O91" s="87" t="str">
        <f ca="1">IFERROR(INDEX(_AnzeigeText,MATCH(N91,_FeiertagsDaten,0)),"")</f>
        <v/>
      </c>
      <c r="P91" s="89" t="str">
        <f>IF(OR(WEEKDAY(M91,2)=1,DAY(M91)=1),TRUNC((M91-DATE(YEAR(M91+3-MOD(M91-2,7)),1,MOD(M91-2,7)-9))/7),"")</f>
        <v/>
      </c>
      <c r="Q91" s="82">
        <f>Q87+1</f>
        <v>44704</v>
      </c>
      <c r="R91" s="85">
        <f>Q91</f>
        <v>44704</v>
      </c>
      <c r="S91" s="87" t="str">
        <f ca="1">IFERROR(INDEX(_AnzeigeText,MATCH(R91,_FeiertagsDaten,0)),"")</f>
        <v/>
      </c>
      <c r="T91" s="89">
        <f>IF(OR(WEEKDAY(Q91,2)=1,DAY(Q91)=1),TRUNC((Q91-DATE(YEAR(Q91+3-MOD(Q91-2,7)),1,MOD(Q91-2,7)-9))/7),"")</f>
        <v>21</v>
      </c>
      <c r="U91" s="82">
        <f>U87+1</f>
        <v>44735</v>
      </c>
      <c r="V91" s="85">
        <f>U91</f>
        <v>44735</v>
      </c>
      <c r="W91" s="87" t="str">
        <f ca="1">IFERROR(INDEX(_AnzeigeText,MATCH(V91,_FeiertagsDaten,0)),"")</f>
        <v/>
      </c>
      <c r="X91" s="89" t="str">
        <f>IF(OR(WEEKDAY(U91,2)=1,DAY(U91)=1),TRUNC((U91-DATE(YEAR(U91+3-MOD(U91-2,7)),1,MOD(U91-2,7)-9))/7),"")</f>
        <v/>
      </c>
      <c r="Y91" s="82">
        <f>Y87+1</f>
        <v>44765</v>
      </c>
      <c r="Z91" s="85">
        <f>Y91</f>
        <v>44765</v>
      </c>
      <c r="AA91" s="87" t="str">
        <f ca="1">IFERROR(INDEX(_AnzeigeText,MATCH(Z91,_FeiertagsDaten,0)),"")</f>
        <v/>
      </c>
      <c r="AB91" s="89" t="str">
        <f>IF(OR(WEEKDAY(Y91,2)=1,DAY(Y91)=1),TRUNC((Y91-DATE(YEAR(Y91+3-MOD(Y91-2,7)),1,MOD(Y91-2,7)-9))/7),"")</f>
        <v/>
      </c>
      <c r="AC91" s="82">
        <f>AC87+1</f>
        <v>44796</v>
      </c>
      <c r="AD91" s="85">
        <f>AC91</f>
        <v>44796</v>
      </c>
      <c r="AE91" s="87" t="str">
        <f ca="1">IFERROR(INDEX(_AnzeigeText,MATCH(AD91,_FeiertagsDaten,0)),"")</f>
        <v/>
      </c>
      <c r="AF91" s="89" t="str">
        <f>IF(OR(WEEKDAY(AC91,2)=1,DAY(AC91)=1),TRUNC((AC91-DATE(YEAR(AC91+3-MOD(AC91-2,7)),1,MOD(AC91-2,7)-9))/7),"")</f>
        <v/>
      </c>
      <c r="AG91" s="82">
        <f>AG87+1</f>
        <v>44827</v>
      </c>
      <c r="AH91" s="85">
        <f>AG91</f>
        <v>44827</v>
      </c>
      <c r="AI91" s="87" t="str">
        <f ca="1">IFERROR(INDEX(_AnzeigeText,MATCH(AH91,_FeiertagsDaten,0)),"")</f>
        <v/>
      </c>
      <c r="AJ91" s="89" t="str">
        <f>IF(OR(WEEKDAY(AG91,2)=1,DAY(AG91)=1),TRUNC((AG91-DATE(YEAR(AG91+3-MOD(AG91-2,7)),1,MOD(AG91-2,7)-9))/7),"")</f>
        <v/>
      </c>
      <c r="AK91" s="82">
        <f>AK87+1</f>
        <v>44857</v>
      </c>
      <c r="AL91" s="85">
        <f>AK91</f>
        <v>44857</v>
      </c>
      <c r="AM91" s="87" t="str">
        <f ca="1">IFERROR(INDEX(_AnzeigeText,MATCH(AL91,_FeiertagsDaten,0)),"")</f>
        <v/>
      </c>
      <c r="AN91" s="89" t="str">
        <f>IF(OR(WEEKDAY(AK91,2)=1,DAY(AK91)=1),TRUNC((AK91-DATE(YEAR(AK91+3-MOD(AK91-2,7)),1,MOD(AK91-2,7)-9))/7),"")</f>
        <v/>
      </c>
      <c r="AO91" s="82">
        <f>AO87+1</f>
        <v>44888</v>
      </c>
      <c r="AP91" s="85">
        <f>AO91</f>
        <v>44888</v>
      </c>
      <c r="AQ91" s="87" t="str">
        <f ca="1">IFERROR(INDEX(_AnzeigeText,MATCH(AP91,_FeiertagsDaten,0)),"")</f>
        <v/>
      </c>
      <c r="AR91" s="89" t="str">
        <f>IF(OR(WEEKDAY(AO91,2)=1,DAY(AO91)=1),TRUNC((AO91-DATE(YEAR(AO91+3-MOD(AO91-2,7)),1,MOD(AO91-2,7)-9))/7),"")</f>
        <v/>
      </c>
      <c r="AS91" s="82">
        <f>AS87+1</f>
        <v>44918</v>
      </c>
      <c r="AT91" s="85">
        <f>AS91</f>
        <v>44918</v>
      </c>
      <c r="AU91" s="87" t="str">
        <f ca="1">IFERROR(INDEX(_AnzeigeText,MATCH(AT91,_FeiertagsDaten,0)),"")</f>
        <v/>
      </c>
      <c r="AV91" s="89" t="str">
        <f>IF(OR(WEEKDAY(AS91,2)=1,DAY(AS91)=1),TRUNC((AS91-DATE(YEAR(AS91+3-MOD(AS91-2,7)),1,MOD(AS91-2,7)-9))/7),"")</f>
        <v/>
      </c>
    </row>
    <row r="92" spans="1:48" ht="17.25" customHeight="1" x14ac:dyDescent="0.2">
      <c r="A92" s="83"/>
      <c r="B92" s="86"/>
      <c r="C92" s="88"/>
      <c r="D92" s="90"/>
      <c r="E92" s="83"/>
      <c r="F92" s="86"/>
      <c r="G92" s="88"/>
      <c r="H92" s="90"/>
      <c r="I92" s="83"/>
      <c r="J92" s="86"/>
      <c r="K92" s="88"/>
      <c r="L92" s="90"/>
      <c r="M92" s="83"/>
      <c r="N92" s="86"/>
      <c r="O92" s="88"/>
      <c r="P92" s="90"/>
      <c r="Q92" s="83"/>
      <c r="R92" s="86"/>
      <c r="S92" s="88"/>
      <c r="T92" s="90"/>
      <c r="U92" s="83"/>
      <c r="V92" s="86"/>
      <c r="W92" s="88"/>
      <c r="X92" s="90"/>
      <c r="Y92" s="83"/>
      <c r="Z92" s="86"/>
      <c r="AA92" s="88"/>
      <c r="AB92" s="90"/>
      <c r="AC92" s="83"/>
      <c r="AD92" s="86"/>
      <c r="AE92" s="88"/>
      <c r="AF92" s="90"/>
      <c r="AG92" s="83"/>
      <c r="AH92" s="86"/>
      <c r="AI92" s="88"/>
      <c r="AJ92" s="90"/>
      <c r="AK92" s="83"/>
      <c r="AL92" s="86"/>
      <c r="AM92" s="88"/>
      <c r="AN92" s="90"/>
      <c r="AO92" s="83"/>
      <c r="AP92" s="86"/>
      <c r="AQ92" s="88"/>
      <c r="AR92" s="90"/>
      <c r="AS92" s="83"/>
      <c r="AT92" s="86"/>
      <c r="AU92" s="88"/>
      <c r="AV92" s="90"/>
    </row>
    <row r="93" spans="1:48" ht="17.25" customHeight="1" x14ac:dyDescent="0.2">
      <c r="A93" s="83"/>
      <c r="B93" s="86"/>
      <c r="C93" s="14" t="str">
        <f ca="1">IFERROR(INDEX(_AnzeigeText2,MATCH(B91,_EreignisseDatum,0)),"")</f>
        <v/>
      </c>
      <c r="D93" s="91" t="str">
        <f>IF(A91=_Start_MESZ,"Beginn MESZ",IF(A91=_Ende_MESZ,"Ende MESZ",""))</f>
        <v/>
      </c>
      <c r="E93" s="83"/>
      <c r="F93" s="86"/>
      <c r="G93" s="14" t="str">
        <f ca="1">IFERROR(INDEX(_AnzeigeText2,MATCH(F91,_EreignisseDatum,0)),"")</f>
        <v/>
      </c>
      <c r="H93" s="91" t="str">
        <f>IF(E91=_Start_MESZ,"Beginn MESZ",IF(E91=_Ende_MESZ,"Ende MESZ",""))</f>
        <v/>
      </c>
      <c r="I93" s="83"/>
      <c r="J93" s="86"/>
      <c r="K93" s="14" t="str">
        <f ca="1">IFERROR(INDEX(_AnzeigeText2,MATCH(J91,_EreignisseDatum,0)),"")</f>
        <v/>
      </c>
      <c r="L93" s="91" t="str">
        <f>IF(I91=_Start_MESZ,"Beginn MESZ",IF(I91=_Ende_MESZ,"Ende MESZ",""))</f>
        <v/>
      </c>
      <c r="M93" s="83"/>
      <c r="N93" s="86"/>
      <c r="O93" s="14" t="str">
        <f ca="1">IFERROR(INDEX(_AnzeigeText2,MATCH(N91,_EreignisseDatum,0)),"")</f>
        <v/>
      </c>
      <c r="P93" s="91" t="str">
        <f>IF(M91=_Start_MESZ,"Beginn MESZ",IF(M91=_Ende_MESZ,"Ende MESZ",""))</f>
        <v/>
      </c>
      <c r="Q93" s="83"/>
      <c r="R93" s="86"/>
      <c r="S93" s="14" t="str">
        <f ca="1">IFERROR(INDEX(_AnzeigeText2,MATCH(R91,_EreignisseDatum,0)),"")</f>
        <v/>
      </c>
      <c r="T93" s="91" t="str">
        <f>IF(Q91=_Start_MESZ,"Beginn MESZ",IF(Q91=_Ende_MESZ,"Ende MESZ",""))</f>
        <v/>
      </c>
      <c r="U93" s="83"/>
      <c r="V93" s="86"/>
      <c r="W93" s="14" t="str">
        <f ca="1">IFERROR(INDEX(_AnzeigeText2,MATCH(V91,_EreignisseDatum,0)),"")</f>
        <v/>
      </c>
      <c r="X93" s="91" t="str">
        <f>IF(U91=_Start_MESZ,"Beginn MESZ",IF(U91=_Ende_MESZ,"Ende MESZ",""))</f>
        <v/>
      </c>
      <c r="Y93" s="83"/>
      <c r="Z93" s="86"/>
      <c r="AA93" s="14" t="str">
        <f ca="1">IFERROR(INDEX(_AnzeigeText2,MATCH(Z91,_EreignisseDatum,0)),"")</f>
        <v/>
      </c>
      <c r="AB93" s="91" t="str">
        <f>IF(Y91=_Start_MESZ,"Beginn MESZ",IF(Y91=_Ende_MESZ,"Ende MESZ",""))</f>
        <v/>
      </c>
      <c r="AC93" s="83"/>
      <c r="AD93" s="86"/>
      <c r="AE93" s="14" t="str">
        <f ca="1">IFERROR(INDEX(_AnzeigeText2,MATCH(AD91,_EreignisseDatum,0)),"")</f>
        <v/>
      </c>
      <c r="AF93" s="91" t="str">
        <f>IF(AC91=_Start_MESZ,"Beginn MESZ",IF(AC91=_Ende_MESZ,"Ende MESZ",""))</f>
        <v/>
      </c>
      <c r="AG93" s="83"/>
      <c r="AH93" s="86"/>
      <c r="AI93" s="14" t="str">
        <f ca="1">IFERROR(INDEX(_AnzeigeText2,MATCH(AH91,_EreignisseDatum,0)),"")</f>
        <v/>
      </c>
      <c r="AJ93" s="91" t="str">
        <f>IF(AG91=_Start_MESZ,"Beginn MESZ",IF(AG91=_Ende_MESZ,"Ende MESZ",""))</f>
        <v/>
      </c>
      <c r="AK93" s="83"/>
      <c r="AL93" s="86"/>
      <c r="AM93" s="14" t="str">
        <f ca="1">IFERROR(INDEX(_AnzeigeText2,MATCH(AL91,_EreignisseDatum,0)),"")</f>
        <v/>
      </c>
      <c r="AN93" s="91" t="str">
        <f>IF(AK91=_Start_MESZ,"Beginn MESZ",IF(AK91=_Ende_MESZ,"Ende MESZ",""))</f>
        <v/>
      </c>
      <c r="AO93" s="83"/>
      <c r="AP93" s="86"/>
      <c r="AQ93" s="14" t="str">
        <f ca="1">IFERROR(INDEX(_AnzeigeText2,MATCH(AP91,_EreignisseDatum,0)),"")</f>
        <v/>
      </c>
      <c r="AR93" s="91" t="str">
        <f>IF(AO91=_Start_MESZ,"Beginn MESZ",IF(AO91=_Ende_MESZ,"Ende MESZ",""))</f>
        <v/>
      </c>
      <c r="AS93" s="83"/>
      <c r="AT93" s="86"/>
      <c r="AU93" s="14" t="str">
        <f ca="1">IFERROR(INDEX(_AnzeigeText2,MATCH(AT91,_EreignisseDatum,0)),"")</f>
        <v/>
      </c>
      <c r="AV93" s="91" t="str">
        <f>IF(AS91=_Start_MESZ,"Beginn MESZ",IF(AS91=_Ende_MESZ,"Ende MESZ",""))</f>
        <v/>
      </c>
    </row>
    <row r="94" spans="1:48" ht="17.25" customHeight="1" thickBot="1" x14ac:dyDescent="0.25">
      <c r="A94" s="84"/>
      <c r="B94" s="15">
        <f>B91-_fstDay+1</f>
        <v>23</v>
      </c>
      <c r="C94" s="16" t="str">
        <f ca="1">IFERROR(IF(ISNA(INDEX(_AnzeigeText2,MATCH(B91,_EreignisseDatum,0))),"",IF(INDEX(_EreignisseHaeufigkeit,MATCH(B91,_EreignisseDatum,0))=1,"",INDEX(_AnzeigeText2,MATCH(B91,_EreignisseDatum,0)+1))),"")</f>
        <v/>
      </c>
      <c r="D94" s="92"/>
      <c r="E94" s="84"/>
      <c r="F94" s="15">
        <f>F91-_fstDay+1</f>
        <v>54</v>
      </c>
      <c r="G94" s="16" t="str">
        <f ca="1">IFERROR(IF(ISNA(INDEX(_AnzeigeText2,MATCH(F91,_EreignisseDatum,0))),"",IF(INDEX(_EreignisseHaeufigkeit,MATCH(F91,_EreignisseDatum,0))=1,"",INDEX(_AnzeigeText2,MATCH(F91,_EreignisseDatum,0)+1))),"")</f>
        <v/>
      </c>
      <c r="H94" s="92"/>
      <c r="I94" s="84"/>
      <c r="J94" s="15">
        <f>J91-_fstDay+1</f>
        <v>82</v>
      </c>
      <c r="K94" s="16" t="str">
        <f ca="1">IFERROR(IF(ISNA(INDEX(_AnzeigeText2,MATCH(J91,_EreignisseDatum,0))),"",IF(INDEX(_EreignisseHaeufigkeit,MATCH(J91,_EreignisseDatum,0))=1,"",INDEX(_AnzeigeText2,MATCH(J91,_EreignisseDatum,0)+1))),"")</f>
        <v/>
      </c>
      <c r="L94" s="92"/>
      <c r="M94" s="84"/>
      <c r="N94" s="15">
        <f>N91-_fstDay+1</f>
        <v>113</v>
      </c>
      <c r="O94" s="16" t="str">
        <f ca="1">IFERROR(IF(ISNA(INDEX(_AnzeigeText2,MATCH(N91,_EreignisseDatum,0))),"",IF(INDEX(_EreignisseHaeufigkeit,MATCH(N91,_EreignisseDatum,0))=1,"",INDEX(_AnzeigeText2,MATCH(N91,_EreignisseDatum,0)+1))),"")</f>
        <v/>
      </c>
      <c r="P94" s="92"/>
      <c r="Q94" s="84"/>
      <c r="R94" s="15">
        <f>R91-_fstDay+1</f>
        <v>143</v>
      </c>
      <c r="S94" s="16" t="str">
        <f ca="1">IFERROR(IF(ISNA(INDEX(_AnzeigeText2,MATCH(R91,_EreignisseDatum,0))),"",IF(INDEX(_EreignisseHaeufigkeit,MATCH(R91,_EreignisseDatum,0))=1,"",INDEX(_AnzeigeText2,MATCH(R91,_EreignisseDatum,0)+1))),"")</f>
        <v/>
      </c>
      <c r="T94" s="92"/>
      <c r="U94" s="84"/>
      <c r="V94" s="15">
        <f>V91-_fstDay+1</f>
        <v>174</v>
      </c>
      <c r="W94" s="16" t="str">
        <f ca="1">IFERROR(IF(ISNA(INDEX(_AnzeigeText2,MATCH(V91,_EreignisseDatum,0))),"",IF(INDEX(_EreignisseHaeufigkeit,MATCH(V91,_EreignisseDatum,0))=1,"",INDEX(_AnzeigeText2,MATCH(V91,_EreignisseDatum,0)+1))),"")</f>
        <v/>
      </c>
      <c r="X94" s="92"/>
      <c r="Y94" s="84"/>
      <c r="Z94" s="15">
        <f>Z91-_fstDay+1</f>
        <v>204</v>
      </c>
      <c r="AA94" s="16" t="str">
        <f ca="1">IFERROR(IF(ISNA(INDEX(_AnzeigeText2,MATCH(Z91,_EreignisseDatum,0))),"",IF(INDEX(_EreignisseHaeufigkeit,MATCH(Z91,_EreignisseDatum,0))=1,"",INDEX(_AnzeigeText2,MATCH(Z91,_EreignisseDatum,0)+1))),"")</f>
        <v/>
      </c>
      <c r="AB94" s="92"/>
      <c r="AC94" s="84"/>
      <c r="AD94" s="15">
        <f>AD91-_fstDay+1</f>
        <v>235</v>
      </c>
      <c r="AE94" s="16" t="str">
        <f ca="1">IFERROR(IF(ISNA(INDEX(_AnzeigeText2,MATCH(AD91,_EreignisseDatum,0))),"",IF(INDEX(_EreignisseHaeufigkeit,MATCH(AD91,_EreignisseDatum,0))=1,"",INDEX(_AnzeigeText2,MATCH(AD91,_EreignisseDatum,0)+1))),"")</f>
        <v/>
      </c>
      <c r="AF94" s="92"/>
      <c r="AG94" s="84"/>
      <c r="AH94" s="15">
        <f>AH91-_fstDay+1</f>
        <v>266</v>
      </c>
      <c r="AI94" s="16" t="str">
        <f ca="1">IFERROR(IF(ISNA(INDEX(_AnzeigeText2,MATCH(AH91,_EreignisseDatum,0))),"",IF(INDEX(_EreignisseHaeufigkeit,MATCH(AH91,_EreignisseDatum,0))=1,"",INDEX(_AnzeigeText2,MATCH(AH91,_EreignisseDatum,0)+1))),"")</f>
        <v/>
      </c>
      <c r="AJ94" s="92"/>
      <c r="AK94" s="84"/>
      <c r="AL94" s="15">
        <f>AL91-_fstDay+1</f>
        <v>296</v>
      </c>
      <c r="AM94" s="16" t="str">
        <f ca="1">IFERROR(IF(ISNA(INDEX(_AnzeigeText2,MATCH(AL91,_EreignisseDatum,0))),"",IF(INDEX(_EreignisseHaeufigkeit,MATCH(AL91,_EreignisseDatum,0))=1,"",INDEX(_AnzeigeText2,MATCH(AL91,_EreignisseDatum,0)+1))),"")</f>
        <v/>
      </c>
      <c r="AN94" s="92"/>
      <c r="AO94" s="84"/>
      <c r="AP94" s="15">
        <f>AP91-_fstDay+1</f>
        <v>327</v>
      </c>
      <c r="AQ94" s="16" t="str">
        <f ca="1">IFERROR(IF(ISNA(INDEX(_AnzeigeText2,MATCH(AP91,_EreignisseDatum,0))),"",IF(INDEX(_EreignisseHaeufigkeit,MATCH(AP91,_EreignisseDatum,0))=1,"",INDEX(_AnzeigeText2,MATCH(AP91,_EreignisseDatum,0)+1))),"")</f>
        <v/>
      </c>
      <c r="AR94" s="92"/>
      <c r="AS94" s="84"/>
      <c r="AT94" s="15">
        <f>AT91-_fstDay+1</f>
        <v>357</v>
      </c>
      <c r="AU94" s="16" t="str">
        <f ca="1">IFERROR(IF(ISNA(INDEX(_AnzeigeText2,MATCH(AT91,_EreignisseDatum,0))),"",IF(INDEX(_EreignisseHaeufigkeit,MATCH(AT91,_EreignisseDatum,0))=1,"",INDEX(_AnzeigeText2,MATCH(AT91,_EreignisseDatum,0)+1))),"")</f>
        <v/>
      </c>
      <c r="AV94" s="92"/>
    </row>
    <row r="95" spans="1:48" ht="17.25" customHeight="1" x14ac:dyDescent="0.2">
      <c r="A95" s="82">
        <f>A91+1</f>
        <v>44585</v>
      </c>
      <c r="B95" s="85">
        <f>A95</f>
        <v>44585</v>
      </c>
      <c r="C95" s="87" t="str">
        <f ca="1">IFERROR(INDEX(_AnzeigeText,MATCH(B95,_FeiertagsDaten,0)),"")</f>
        <v/>
      </c>
      <c r="D95" s="89">
        <f>IF(OR(WEEKDAY(A95,2)=1,DAY(A95)=1),TRUNC((A95-DATE(YEAR(A95+3-MOD(A95-2,7)),1,MOD(A95-2,7)-9))/7),"")</f>
        <v>4</v>
      </c>
      <c r="E95" s="82">
        <f>E91+1</f>
        <v>44616</v>
      </c>
      <c r="F95" s="85">
        <f>E95</f>
        <v>44616</v>
      </c>
      <c r="G95" s="87" t="str">
        <f ca="1">IFERROR(INDEX(_AnzeigeText,MATCH(F95,_FeiertagsDaten,0)),"")</f>
        <v>Weiberfastnacht</v>
      </c>
      <c r="H95" s="89" t="str">
        <f>IF(OR(WEEKDAY(E95,2)=1,DAY(E95)=1),TRUNC((E95-DATE(YEAR(E95+3-MOD(E95-2,7)),1,MOD(E95-2,7)-9))/7),"")</f>
        <v/>
      </c>
      <c r="I95" s="82">
        <f>I91+1</f>
        <v>44644</v>
      </c>
      <c r="J95" s="85">
        <f>I95</f>
        <v>44644</v>
      </c>
      <c r="K95" s="87" t="str">
        <f ca="1">IFERROR(INDEX(_AnzeigeText,MATCH(J95,_FeiertagsDaten,0)),"")</f>
        <v/>
      </c>
      <c r="L95" s="89" t="str">
        <f>IF(OR(WEEKDAY(I95,2)=1,DAY(I95)=1),TRUNC((I95-DATE(YEAR(I95+3-MOD(I95-2,7)),1,MOD(I95-2,7)-9))/7),"")</f>
        <v/>
      </c>
      <c r="M95" s="82">
        <f>M91+1</f>
        <v>44675</v>
      </c>
      <c r="N95" s="85">
        <f>M95</f>
        <v>44675</v>
      </c>
      <c r="O95" s="87" t="str">
        <f ca="1">IFERROR(INDEX(_AnzeigeText,MATCH(N95,_FeiertagsDaten,0)),"")</f>
        <v/>
      </c>
      <c r="P95" s="89" t="str">
        <f>IF(OR(WEEKDAY(M95,2)=1,DAY(M95)=1),TRUNC((M95-DATE(YEAR(M95+3-MOD(M95-2,7)),1,MOD(M95-2,7)-9))/7),"")</f>
        <v/>
      </c>
      <c r="Q95" s="82">
        <f>Q91+1</f>
        <v>44705</v>
      </c>
      <c r="R95" s="85">
        <f>Q95</f>
        <v>44705</v>
      </c>
      <c r="S95" s="87" t="str">
        <f ca="1">IFERROR(INDEX(_AnzeigeText,MATCH(R95,_FeiertagsDaten,0)),"")</f>
        <v/>
      </c>
      <c r="T95" s="89" t="str">
        <f>IF(OR(WEEKDAY(Q95,2)=1,DAY(Q95)=1),TRUNC((Q95-DATE(YEAR(Q95+3-MOD(Q95-2,7)),1,MOD(Q95-2,7)-9))/7),"")</f>
        <v/>
      </c>
      <c r="U95" s="82">
        <f>U91+1</f>
        <v>44736</v>
      </c>
      <c r="V95" s="85">
        <f>U95</f>
        <v>44736</v>
      </c>
      <c r="W95" s="87" t="str">
        <f ca="1">IFERROR(INDEX(_AnzeigeText,MATCH(V95,_FeiertagsDaten,0)),"")</f>
        <v/>
      </c>
      <c r="X95" s="89" t="str">
        <f>IF(OR(WEEKDAY(U95,2)=1,DAY(U95)=1),TRUNC((U95-DATE(YEAR(U95+3-MOD(U95-2,7)),1,MOD(U95-2,7)-9))/7),"")</f>
        <v/>
      </c>
      <c r="Y95" s="82">
        <f>Y91+1</f>
        <v>44766</v>
      </c>
      <c r="Z95" s="85">
        <f>Y95</f>
        <v>44766</v>
      </c>
      <c r="AA95" s="87" t="str">
        <f ca="1">IFERROR(INDEX(_AnzeigeText,MATCH(Z95,_FeiertagsDaten,0)),"")</f>
        <v/>
      </c>
      <c r="AB95" s="89" t="str">
        <f>IF(OR(WEEKDAY(Y95,2)=1,DAY(Y95)=1),TRUNC((Y95-DATE(YEAR(Y95+3-MOD(Y95-2,7)),1,MOD(Y95-2,7)-9))/7),"")</f>
        <v/>
      </c>
      <c r="AC95" s="82">
        <f>AC91+1</f>
        <v>44797</v>
      </c>
      <c r="AD95" s="85">
        <f>AC95</f>
        <v>44797</v>
      </c>
      <c r="AE95" s="87" t="str">
        <f ca="1">IFERROR(INDEX(_AnzeigeText,MATCH(AD95,_FeiertagsDaten,0)),"")</f>
        <v/>
      </c>
      <c r="AF95" s="89" t="str">
        <f>IF(OR(WEEKDAY(AC95,2)=1,DAY(AC95)=1),TRUNC((AC95-DATE(YEAR(AC95+3-MOD(AC95-2,7)),1,MOD(AC95-2,7)-9))/7),"")</f>
        <v/>
      </c>
      <c r="AG95" s="82">
        <f>AG91+1</f>
        <v>44828</v>
      </c>
      <c r="AH95" s="85">
        <f>AG95</f>
        <v>44828</v>
      </c>
      <c r="AI95" s="87" t="str">
        <f ca="1">IFERROR(INDEX(_AnzeigeText,MATCH(AH95,_FeiertagsDaten,0)),"")</f>
        <v/>
      </c>
      <c r="AJ95" s="89" t="str">
        <f>IF(OR(WEEKDAY(AG95,2)=1,DAY(AG95)=1),TRUNC((AG95-DATE(YEAR(AG95+3-MOD(AG95-2,7)),1,MOD(AG95-2,7)-9))/7),"")</f>
        <v/>
      </c>
      <c r="AK95" s="82">
        <f>AK91+1</f>
        <v>44858</v>
      </c>
      <c r="AL95" s="85">
        <f>AK95</f>
        <v>44858</v>
      </c>
      <c r="AM95" s="87" t="str">
        <f ca="1">IFERROR(INDEX(_AnzeigeText,MATCH(AL95,_FeiertagsDaten,0)),"")</f>
        <v/>
      </c>
      <c r="AN95" s="89">
        <f>IF(OR(WEEKDAY(AK95,2)=1,DAY(AK95)=1),TRUNC((AK95-DATE(YEAR(AK95+3-MOD(AK95-2,7)),1,MOD(AK95-2,7)-9))/7),"")</f>
        <v>43</v>
      </c>
      <c r="AO95" s="82">
        <f>AO91+1</f>
        <v>44889</v>
      </c>
      <c r="AP95" s="85">
        <f>AO95</f>
        <v>44889</v>
      </c>
      <c r="AQ95" s="87" t="str">
        <f ca="1">IFERROR(INDEX(_AnzeigeText,MATCH(AP95,_FeiertagsDaten,0)),"")</f>
        <v/>
      </c>
      <c r="AR95" s="89" t="str">
        <f>IF(OR(WEEKDAY(AO95,2)=1,DAY(AO95)=1),TRUNC((AO95-DATE(YEAR(AO95+3-MOD(AO95-2,7)),1,MOD(AO95-2,7)-9))/7),"")</f>
        <v/>
      </c>
      <c r="AS95" s="82">
        <f>AS91+1</f>
        <v>44919</v>
      </c>
      <c r="AT95" s="85">
        <f>AS95</f>
        <v>44919</v>
      </c>
      <c r="AU95" s="87" t="str">
        <f ca="1">IFERROR(INDEX(_AnzeigeText,MATCH(AT95,_FeiertagsDaten,0)),"")</f>
        <v>Heiligabend</v>
      </c>
      <c r="AV95" s="89" t="str">
        <f>IF(OR(WEEKDAY(AS95,2)=1,DAY(AS95)=1),TRUNC((AS95-DATE(YEAR(AS95+3-MOD(AS95-2,7)),1,MOD(AS95-2,7)-9))/7),"")</f>
        <v/>
      </c>
    </row>
    <row r="96" spans="1:48" ht="17.25" customHeight="1" x14ac:dyDescent="0.2">
      <c r="A96" s="83"/>
      <c r="B96" s="86"/>
      <c r="C96" s="88"/>
      <c r="D96" s="90"/>
      <c r="E96" s="83"/>
      <c r="F96" s="86"/>
      <c r="G96" s="88"/>
      <c r="H96" s="90"/>
      <c r="I96" s="83"/>
      <c r="J96" s="86"/>
      <c r="K96" s="88"/>
      <c r="L96" s="90"/>
      <c r="M96" s="83"/>
      <c r="N96" s="86"/>
      <c r="O96" s="88"/>
      <c r="P96" s="90"/>
      <c r="Q96" s="83"/>
      <c r="R96" s="86"/>
      <c r="S96" s="88"/>
      <c r="T96" s="90"/>
      <c r="U96" s="83"/>
      <c r="V96" s="86"/>
      <c r="W96" s="88"/>
      <c r="X96" s="90"/>
      <c r="Y96" s="83"/>
      <c r="Z96" s="86"/>
      <c r="AA96" s="88"/>
      <c r="AB96" s="90"/>
      <c r="AC96" s="83"/>
      <c r="AD96" s="86"/>
      <c r="AE96" s="88"/>
      <c r="AF96" s="90"/>
      <c r="AG96" s="83"/>
      <c r="AH96" s="86"/>
      <c r="AI96" s="88"/>
      <c r="AJ96" s="90"/>
      <c r="AK96" s="83"/>
      <c r="AL96" s="86"/>
      <c r="AM96" s="88"/>
      <c r="AN96" s="90"/>
      <c r="AO96" s="83"/>
      <c r="AP96" s="86"/>
      <c r="AQ96" s="88"/>
      <c r="AR96" s="90"/>
      <c r="AS96" s="83"/>
      <c r="AT96" s="86"/>
      <c r="AU96" s="88"/>
      <c r="AV96" s="90"/>
    </row>
    <row r="97" spans="1:48" ht="17.25" customHeight="1" x14ac:dyDescent="0.2">
      <c r="A97" s="83"/>
      <c r="B97" s="86"/>
      <c r="C97" s="14" t="str">
        <f ca="1">IFERROR(INDEX(_AnzeigeText2,MATCH(B95,_EreignisseDatum,0)),"")</f>
        <v/>
      </c>
      <c r="D97" s="91" t="str">
        <f>IF(A95=_Start_MESZ,"Beginn MESZ",IF(A95=_Ende_MESZ,"Ende MESZ",""))</f>
        <v/>
      </c>
      <c r="E97" s="83"/>
      <c r="F97" s="86"/>
      <c r="G97" s="14" t="str">
        <f ca="1">IFERROR(INDEX(_AnzeigeText2,MATCH(F95,_EreignisseDatum,0)),"")</f>
        <v/>
      </c>
      <c r="H97" s="91" t="str">
        <f>IF(E95=_Start_MESZ,"Beginn MESZ",IF(E95=_Ende_MESZ,"Ende MESZ",""))</f>
        <v/>
      </c>
      <c r="I97" s="83"/>
      <c r="J97" s="86"/>
      <c r="K97" s="14" t="str">
        <f ca="1">IFERROR(INDEX(_AnzeigeText2,MATCH(J95,_EreignisseDatum,0)),"")</f>
        <v/>
      </c>
      <c r="L97" s="91" t="str">
        <f>IF(I95=_Start_MESZ,"Beginn MESZ",IF(I95=_Ende_MESZ,"Ende MESZ",""))</f>
        <v/>
      </c>
      <c r="M97" s="83"/>
      <c r="N97" s="86"/>
      <c r="O97" s="14" t="str">
        <f ca="1">IFERROR(INDEX(_AnzeigeText2,MATCH(N95,_EreignisseDatum,0)),"")</f>
        <v/>
      </c>
      <c r="P97" s="91" t="str">
        <f>IF(M95=_Start_MESZ,"Beginn MESZ",IF(M95=_Ende_MESZ,"Ende MESZ",""))</f>
        <v/>
      </c>
      <c r="Q97" s="83"/>
      <c r="R97" s="86"/>
      <c r="S97" s="14" t="str">
        <f ca="1">IFERROR(INDEX(_AnzeigeText2,MATCH(R95,_EreignisseDatum,0)),"")</f>
        <v/>
      </c>
      <c r="T97" s="91" t="str">
        <f>IF(Q95=_Start_MESZ,"Beginn MESZ",IF(Q95=_Ende_MESZ,"Ende MESZ",""))</f>
        <v/>
      </c>
      <c r="U97" s="83"/>
      <c r="V97" s="86"/>
      <c r="W97" s="14" t="str">
        <f ca="1">IFERROR(INDEX(_AnzeigeText2,MATCH(V95,_EreignisseDatum,0)),"")</f>
        <v/>
      </c>
      <c r="X97" s="91" t="str">
        <f>IF(U95=_Start_MESZ,"Beginn MESZ",IF(U95=_Ende_MESZ,"Ende MESZ",""))</f>
        <v/>
      </c>
      <c r="Y97" s="83"/>
      <c r="Z97" s="86"/>
      <c r="AA97" s="14" t="str">
        <f ca="1">IFERROR(INDEX(_AnzeigeText2,MATCH(Z95,_EreignisseDatum,0)),"")</f>
        <v/>
      </c>
      <c r="AB97" s="91" t="str">
        <f>IF(Y95=_Start_MESZ,"Beginn MESZ",IF(Y95=_Ende_MESZ,"Ende MESZ",""))</f>
        <v/>
      </c>
      <c r="AC97" s="83"/>
      <c r="AD97" s="86"/>
      <c r="AE97" s="14" t="str">
        <f ca="1">IFERROR(INDEX(_AnzeigeText2,MATCH(AD95,_EreignisseDatum,0)),"")</f>
        <v/>
      </c>
      <c r="AF97" s="91" t="str">
        <f>IF(AC95=_Start_MESZ,"Beginn MESZ",IF(AC95=_Ende_MESZ,"Ende MESZ",""))</f>
        <v/>
      </c>
      <c r="AG97" s="83"/>
      <c r="AH97" s="86"/>
      <c r="AI97" s="14" t="str">
        <f ca="1">IFERROR(INDEX(_AnzeigeText2,MATCH(AH95,_EreignisseDatum,0)),"")</f>
        <v/>
      </c>
      <c r="AJ97" s="91" t="str">
        <f>IF(AG95=_Start_MESZ,"Beginn MESZ",IF(AG95=_Ende_MESZ,"Ende MESZ",""))</f>
        <v/>
      </c>
      <c r="AK97" s="83"/>
      <c r="AL97" s="86"/>
      <c r="AM97" s="14" t="str">
        <f ca="1">IFERROR(INDEX(_AnzeigeText2,MATCH(AL95,_EreignisseDatum,0)),"")</f>
        <v/>
      </c>
      <c r="AN97" s="91" t="str">
        <f>IF(AK95=_Start_MESZ,"Beginn MESZ",IF(AK95=_Ende_MESZ,"Ende MESZ",""))</f>
        <v/>
      </c>
      <c r="AO97" s="83"/>
      <c r="AP97" s="86"/>
      <c r="AQ97" s="14" t="str">
        <f ca="1">IFERROR(INDEX(_AnzeigeText2,MATCH(AP95,_EreignisseDatum,0)),"")</f>
        <v/>
      </c>
      <c r="AR97" s="91" t="str">
        <f>IF(AO95=_Start_MESZ,"Beginn MESZ",IF(AO95=_Ende_MESZ,"Ende MESZ",""))</f>
        <v/>
      </c>
      <c r="AS97" s="83"/>
      <c r="AT97" s="86"/>
      <c r="AU97" s="14" t="str">
        <f ca="1">IFERROR(INDEX(_AnzeigeText2,MATCH(AT95,_EreignisseDatum,0)),"")</f>
        <v>Betriebsruhe</v>
      </c>
      <c r="AV97" s="91" t="str">
        <f>IF(AS95=_Start_MESZ,"Beginn MESZ",IF(AS95=_Ende_MESZ,"Ende MESZ",""))</f>
        <v/>
      </c>
    </row>
    <row r="98" spans="1:48" ht="17.25" customHeight="1" thickBot="1" x14ac:dyDescent="0.25">
      <c r="A98" s="84"/>
      <c r="B98" s="15">
        <f>B95-_fstDay+1</f>
        <v>24</v>
      </c>
      <c r="C98" s="16" t="str">
        <f ca="1">IFERROR(IF(ISNA(INDEX(_AnzeigeText2,MATCH(B95,_EreignisseDatum,0))),"",IF(INDEX(_EreignisseHaeufigkeit,MATCH(B95,_EreignisseDatum,0))=1,"",INDEX(_AnzeigeText2,MATCH(B95,_EreignisseDatum,0)+1))),"")</f>
        <v/>
      </c>
      <c r="D98" s="92"/>
      <c r="E98" s="84"/>
      <c r="F98" s="15">
        <f>F95-_fstDay+1</f>
        <v>55</v>
      </c>
      <c r="G98" s="16" t="str">
        <f ca="1">IFERROR(IF(ISNA(INDEX(_AnzeigeText2,MATCH(F95,_EreignisseDatum,0))),"",IF(INDEX(_EreignisseHaeufigkeit,MATCH(F95,_EreignisseDatum,0))=1,"",INDEX(_AnzeigeText2,MATCH(F95,_EreignisseDatum,0)+1))),"")</f>
        <v/>
      </c>
      <c r="H98" s="92"/>
      <c r="I98" s="84"/>
      <c r="J98" s="15">
        <f>J95-_fstDay+1</f>
        <v>83</v>
      </c>
      <c r="K98" s="16" t="str">
        <f ca="1">IFERROR(IF(ISNA(INDEX(_AnzeigeText2,MATCH(J95,_EreignisseDatum,0))),"",IF(INDEX(_EreignisseHaeufigkeit,MATCH(J95,_EreignisseDatum,0))=1,"",INDEX(_AnzeigeText2,MATCH(J95,_EreignisseDatum,0)+1))),"")</f>
        <v/>
      </c>
      <c r="L98" s="92"/>
      <c r="M98" s="84"/>
      <c r="N98" s="15">
        <f>N95-_fstDay+1</f>
        <v>114</v>
      </c>
      <c r="O98" s="16" t="str">
        <f ca="1">IFERROR(IF(ISNA(INDEX(_AnzeigeText2,MATCH(N95,_EreignisseDatum,0))),"",IF(INDEX(_EreignisseHaeufigkeit,MATCH(N95,_EreignisseDatum,0))=1,"",INDEX(_AnzeigeText2,MATCH(N95,_EreignisseDatum,0)+1))),"")</f>
        <v/>
      </c>
      <c r="P98" s="92"/>
      <c r="Q98" s="84"/>
      <c r="R98" s="15">
        <f>R95-_fstDay+1</f>
        <v>144</v>
      </c>
      <c r="S98" s="16" t="str">
        <f ca="1">IFERROR(IF(ISNA(INDEX(_AnzeigeText2,MATCH(R95,_EreignisseDatum,0))),"",IF(INDEX(_EreignisseHaeufigkeit,MATCH(R95,_EreignisseDatum,0))=1,"",INDEX(_AnzeigeText2,MATCH(R95,_EreignisseDatum,0)+1))),"")</f>
        <v/>
      </c>
      <c r="T98" s="92"/>
      <c r="U98" s="84"/>
      <c r="V98" s="15">
        <f>V95-_fstDay+1</f>
        <v>175</v>
      </c>
      <c r="W98" s="16" t="str">
        <f ca="1">IFERROR(IF(ISNA(INDEX(_AnzeigeText2,MATCH(V95,_EreignisseDatum,0))),"",IF(INDEX(_EreignisseHaeufigkeit,MATCH(V95,_EreignisseDatum,0))=1,"",INDEX(_AnzeigeText2,MATCH(V95,_EreignisseDatum,0)+1))),"")</f>
        <v/>
      </c>
      <c r="X98" s="92"/>
      <c r="Y98" s="84"/>
      <c r="Z98" s="15">
        <f>Z95-_fstDay+1</f>
        <v>205</v>
      </c>
      <c r="AA98" s="16" t="str">
        <f ca="1">IFERROR(IF(ISNA(INDEX(_AnzeigeText2,MATCH(Z95,_EreignisseDatum,0))),"",IF(INDEX(_EreignisseHaeufigkeit,MATCH(Z95,_EreignisseDatum,0))=1,"",INDEX(_AnzeigeText2,MATCH(Z95,_EreignisseDatum,0)+1))),"")</f>
        <v/>
      </c>
      <c r="AB98" s="92"/>
      <c r="AC98" s="84"/>
      <c r="AD98" s="15">
        <f>AD95-_fstDay+1</f>
        <v>236</v>
      </c>
      <c r="AE98" s="16" t="str">
        <f ca="1">IFERROR(IF(ISNA(INDEX(_AnzeigeText2,MATCH(AD95,_EreignisseDatum,0))),"",IF(INDEX(_EreignisseHaeufigkeit,MATCH(AD95,_EreignisseDatum,0))=1,"",INDEX(_AnzeigeText2,MATCH(AD95,_EreignisseDatum,0)+1))),"")</f>
        <v/>
      </c>
      <c r="AF98" s="92"/>
      <c r="AG98" s="84"/>
      <c r="AH98" s="15">
        <f>AH95-_fstDay+1</f>
        <v>267</v>
      </c>
      <c r="AI98" s="16" t="str">
        <f ca="1">IFERROR(IF(ISNA(INDEX(_AnzeigeText2,MATCH(AH95,_EreignisseDatum,0))),"",IF(INDEX(_EreignisseHaeufigkeit,MATCH(AH95,_EreignisseDatum,0))=1,"",INDEX(_AnzeigeText2,MATCH(AH95,_EreignisseDatum,0)+1))),"")</f>
        <v/>
      </c>
      <c r="AJ98" s="92"/>
      <c r="AK98" s="84"/>
      <c r="AL98" s="15">
        <f>AL95-_fstDay+1</f>
        <v>297</v>
      </c>
      <c r="AM98" s="16" t="str">
        <f ca="1">IFERROR(IF(ISNA(INDEX(_AnzeigeText2,MATCH(AL95,_EreignisseDatum,0))),"",IF(INDEX(_EreignisseHaeufigkeit,MATCH(AL95,_EreignisseDatum,0))=1,"",INDEX(_AnzeigeText2,MATCH(AL95,_EreignisseDatum,0)+1))),"")</f>
        <v/>
      </c>
      <c r="AN98" s="92"/>
      <c r="AO98" s="84"/>
      <c r="AP98" s="15">
        <f>AP95-_fstDay+1</f>
        <v>328</v>
      </c>
      <c r="AQ98" s="16" t="str">
        <f ca="1">IFERROR(IF(ISNA(INDEX(_AnzeigeText2,MATCH(AP95,_EreignisseDatum,0))),"",IF(INDEX(_EreignisseHaeufigkeit,MATCH(AP95,_EreignisseDatum,0))=1,"",INDEX(_AnzeigeText2,MATCH(AP95,_EreignisseDatum,0)+1))),"")</f>
        <v/>
      </c>
      <c r="AR98" s="92"/>
      <c r="AS98" s="84"/>
      <c r="AT98" s="15">
        <f>AT95-_fstDay+1</f>
        <v>358</v>
      </c>
      <c r="AU98" s="16" t="str">
        <f ca="1">IFERROR(IF(ISNA(INDEX(_AnzeigeText2,MATCH(AT95,_EreignisseDatum,0))),"",IF(INDEX(_EreignisseHaeufigkeit,MATCH(AT95,_EreignisseDatum,0))=1,"",INDEX(_AnzeigeText2,MATCH(AT95,_EreignisseDatum,0)+1))),"")</f>
        <v/>
      </c>
      <c r="AV98" s="92"/>
    </row>
    <row r="99" spans="1:48" ht="17.25" customHeight="1" x14ac:dyDescent="0.2">
      <c r="A99" s="82">
        <f>A95+1</f>
        <v>44586</v>
      </c>
      <c r="B99" s="85">
        <f>A99</f>
        <v>44586</v>
      </c>
      <c r="C99" s="87" t="str">
        <f ca="1">IFERROR(INDEX(_AnzeigeText,MATCH(B99,_FeiertagsDaten,0)),"")</f>
        <v/>
      </c>
      <c r="D99" s="89" t="str">
        <f>IF(OR(WEEKDAY(A99,2)=1,DAY(A99)=1),TRUNC((A99-DATE(YEAR(A99+3-MOD(A99-2,7)),1,MOD(A99-2,7)-9))/7),"")</f>
        <v/>
      </c>
      <c r="E99" s="82">
        <f>E95+1</f>
        <v>44617</v>
      </c>
      <c r="F99" s="85">
        <f>E99</f>
        <v>44617</v>
      </c>
      <c r="G99" s="87" t="str">
        <f ca="1">IFERROR(INDEX(_AnzeigeText,MATCH(F99,_FeiertagsDaten,0)),"")</f>
        <v/>
      </c>
      <c r="H99" s="89" t="str">
        <f>IF(OR(WEEKDAY(E99,2)=1,DAY(E99)=1),TRUNC((E99-DATE(YEAR(E99+3-MOD(E99-2,7)),1,MOD(E99-2,7)-9))/7),"")</f>
        <v/>
      </c>
      <c r="I99" s="82">
        <f>I95+1</f>
        <v>44645</v>
      </c>
      <c r="J99" s="85">
        <f>I99</f>
        <v>44645</v>
      </c>
      <c r="K99" s="87" t="str">
        <f ca="1">IFERROR(INDEX(_AnzeigeText,MATCH(J99,_FeiertagsDaten,0)),"")</f>
        <v/>
      </c>
      <c r="L99" s="89" t="str">
        <f>IF(OR(WEEKDAY(I99,2)=1,DAY(I99)=1),TRUNC((I99-DATE(YEAR(I99+3-MOD(I99-2,7)),1,MOD(I99-2,7)-9))/7),"")</f>
        <v/>
      </c>
      <c r="M99" s="82">
        <f>M95+1</f>
        <v>44676</v>
      </c>
      <c r="N99" s="85">
        <f>M99</f>
        <v>44676</v>
      </c>
      <c r="O99" s="87" t="str">
        <f ca="1">IFERROR(INDEX(_AnzeigeText,MATCH(N99,_FeiertagsDaten,0)),"")</f>
        <v/>
      </c>
      <c r="P99" s="89">
        <f>IF(OR(WEEKDAY(M99,2)=1,DAY(M99)=1),TRUNC((M99-DATE(YEAR(M99+3-MOD(M99-2,7)),1,MOD(M99-2,7)-9))/7),"")</f>
        <v>17</v>
      </c>
      <c r="Q99" s="82">
        <f>Q95+1</f>
        <v>44706</v>
      </c>
      <c r="R99" s="85">
        <f>Q99</f>
        <v>44706</v>
      </c>
      <c r="S99" s="87" t="str">
        <f ca="1">IFERROR(INDEX(_AnzeigeText,MATCH(R99,_FeiertagsDaten,0)),"")</f>
        <v/>
      </c>
      <c r="T99" s="89" t="str">
        <f>IF(OR(WEEKDAY(Q99,2)=1,DAY(Q99)=1),TRUNC((Q99-DATE(YEAR(Q99+3-MOD(Q99-2,7)),1,MOD(Q99-2,7)-9))/7),"")</f>
        <v/>
      </c>
      <c r="U99" s="82">
        <f>U95+1</f>
        <v>44737</v>
      </c>
      <c r="V99" s="85">
        <f>U99</f>
        <v>44737</v>
      </c>
      <c r="W99" s="87" t="str">
        <f ca="1">IFERROR(INDEX(_AnzeigeText,MATCH(V99,_FeiertagsDaten,0)),"")</f>
        <v/>
      </c>
      <c r="X99" s="89" t="str">
        <f>IF(OR(WEEKDAY(U99,2)=1,DAY(U99)=1),TRUNC((U99-DATE(YEAR(U99+3-MOD(U99-2,7)),1,MOD(U99-2,7)-9))/7),"")</f>
        <v/>
      </c>
      <c r="Y99" s="82">
        <f>Y95+1</f>
        <v>44767</v>
      </c>
      <c r="Z99" s="85">
        <f>Y99</f>
        <v>44767</v>
      </c>
      <c r="AA99" s="87" t="str">
        <f ca="1">IFERROR(INDEX(_AnzeigeText,MATCH(Z99,_FeiertagsDaten,0)),"")</f>
        <v/>
      </c>
      <c r="AB99" s="89">
        <f>IF(OR(WEEKDAY(Y99,2)=1,DAY(Y99)=1),TRUNC((Y99-DATE(YEAR(Y99+3-MOD(Y99-2,7)),1,MOD(Y99-2,7)-9))/7),"")</f>
        <v>30</v>
      </c>
      <c r="AC99" s="82">
        <f>AC95+1</f>
        <v>44798</v>
      </c>
      <c r="AD99" s="85">
        <f>AC99</f>
        <v>44798</v>
      </c>
      <c r="AE99" s="87" t="str">
        <f ca="1">IFERROR(INDEX(_AnzeigeText,MATCH(AD99,_FeiertagsDaten,0)),"")</f>
        <v/>
      </c>
      <c r="AF99" s="89" t="str">
        <f>IF(OR(WEEKDAY(AC99,2)=1,DAY(AC99)=1),TRUNC((AC99-DATE(YEAR(AC99+3-MOD(AC99-2,7)),1,MOD(AC99-2,7)-9))/7),"")</f>
        <v/>
      </c>
      <c r="AG99" s="82">
        <f>AG95+1</f>
        <v>44829</v>
      </c>
      <c r="AH99" s="85">
        <f>AG99</f>
        <v>44829</v>
      </c>
      <c r="AI99" s="87" t="str">
        <f ca="1">IFERROR(INDEX(_AnzeigeText,MATCH(AH99,_FeiertagsDaten,0)),"")</f>
        <v/>
      </c>
      <c r="AJ99" s="89" t="str">
        <f>IF(OR(WEEKDAY(AG99,2)=1,DAY(AG99)=1),TRUNC((AG99-DATE(YEAR(AG99+3-MOD(AG99-2,7)),1,MOD(AG99-2,7)-9))/7),"")</f>
        <v/>
      </c>
      <c r="AK99" s="82">
        <f>AK95+1</f>
        <v>44859</v>
      </c>
      <c r="AL99" s="85">
        <f>AK99</f>
        <v>44859</v>
      </c>
      <c r="AM99" s="87" t="str">
        <f ca="1">IFERROR(INDEX(_AnzeigeText,MATCH(AL99,_FeiertagsDaten,0)),"")</f>
        <v/>
      </c>
      <c r="AN99" s="89" t="str">
        <f>IF(OR(WEEKDAY(AK99,2)=1,DAY(AK99)=1),TRUNC((AK99-DATE(YEAR(AK99+3-MOD(AK99-2,7)),1,MOD(AK99-2,7)-9))/7),"")</f>
        <v/>
      </c>
      <c r="AO99" s="82">
        <f>AO95+1</f>
        <v>44890</v>
      </c>
      <c r="AP99" s="85">
        <f>AO99</f>
        <v>44890</v>
      </c>
      <c r="AQ99" s="87" t="str">
        <f ca="1">IFERROR(INDEX(_AnzeigeText,MATCH(AP99,_FeiertagsDaten,0)),"")</f>
        <v/>
      </c>
      <c r="AR99" s="89" t="str">
        <f>IF(OR(WEEKDAY(AO99,2)=1,DAY(AO99)=1),TRUNC((AO99-DATE(YEAR(AO99+3-MOD(AO99-2,7)),1,MOD(AO99-2,7)-9))/7),"")</f>
        <v/>
      </c>
      <c r="AS99" s="82">
        <f>AS95+1</f>
        <v>44920</v>
      </c>
      <c r="AT99" s="85">
        <f>AS99</f>
        <v>44920</v>
      </c>
      <c r="AU99" s="87" t="str">
        <f ca="1">IFERROR(INDEX(_AnzeigeText,MATCH(AT99,_FeiertagsDaten,0)),"")</f>
        <v>1. Weihnachtstag</v>
      </c>
      <c r="AV99" s="89" t="str">
        <f>IF(OR(WEEKDAY(AS99,2)=1,DAY(AS99)=1),TRUNC((AS99-DATE(YEAR(AS99+3-MOD(AS99-2,7)),1,MOD(AS99-2,7)-9))/7),"")</f>
        <v/>
      </c>
    </row>
    <row r="100" spans="1:48" ht="17.25" customHeight="1" x14ac:dyDescent="0.2">
      <c r="A100" s="83"/>
      <c r="B100" s="86"/>
      <c r="C100" s="88"/>
      <c r="D100" s="90"/>
      <c r="E100" s="83"/>
      <c r="F100" s="86"/>
      <c r="G100" s="88"/>
      <c r="H100" s="90"/>
      <c r="I100" s="83"/>
      <c r="J100" s="86"/>
      <c r="K100" s="88"/>
      <c r="L100" s="90"/>
      <c r="M100" s="83"/>
      <c r="N100" s="86"/>
      <c r="O100" s="88"/>
      <c r="P100" s="90"/>
      <c r="Q100" s="83"/>
      <c r="R100" s="86"/>
      <c r="S100" s="88"/>
      <c r="T100" s="90"/>
      <c r="U100" s="83"/>
      <c r="V100" s="86"/>
      <c r="W100" s="88"/>
      <c r="X100" s="90"/>
      <c r="Y100" s="83"/>
      <c r="Z100" s="86"/>
      <c r="AA100" s="88"/>
      <c r="AB100" s="90"/>
      <c r="AC100" s="83"/>
      <c r="AD100" s="86"/>
      <c r="AE100" s="88"/>
      <c r="AF100" s="90"/>
      <c r="AG100" s="83"/>
      <c r="AH100" s="86"/>
      <c r="AI100" s="88"/>
      <c r="AJ100" s="90"/>
      <c r="AK100" s="83"/>
      <c r="AL100" s="86"/>
      <c r="AM100" s="88"/>
      <c r="AN100" s="90"/>
      <c r="AO100" s="83"/>
      <c r="AP100" s="86"/>
      <c r="AQ100" s="88"/>
      <c r="AR100" s="90"/>
      <c r="AS100" s="83"/>
      <c r="AT100" s="86"/>
      <c r="AU100" s="88"/>
      <c r="AV100" s="90"/>
    </row>
    <row r="101" spans="1:48" ht="17.25" customHeight="1" x14ac:dyDescent="0.2">
      <c r="A101" s="83"/>
      <c r="B101" s="86"/>
      <c r="C101" s="14" t="str">
        <f ca="1">IFERROR(INDEX(_AnzeigeText2,MATCH(B99,_EreignisseDatum,0)),"")</f>
        <v/>
      </c>
      <c r="D101" s="91" t="str">
        <f>IF(A99=_Start_MESZ,"Beginn MESZ",IF(A99=_Ende_MESZ,"Ende MESZ",""))</f>
        <v/>
      </c>
      <c r="E101" s="83"/>
      <c r="F101" s="86"/>
      <c r="G101" s="14" t="str">
        <f ca="1">IFERROR(INDEX(_AnzeigeText2,MATCH(F99,_EreignisseDatum,0)),"")</f>
        <v/>
      </c>
      <c r="H101" s="91" t="str">
        <f>IF(E99=_Start_MESZ,"Beginn MESZ",IF(E99=_Ende_MESZ,"Ende MESZ",""))</f>
        <v/>
      </c>
      <c r="I101" s="83"/>
      <c r="J101" s="86"/>
      <c r="K101" s="14" t="str">
        <f ca="1">IFERROR(INDEX(_AnzeigeText2,MATCH(J99,_EreignisseDatum,0)),"")</f>
        <v/>
      </c>
      <c r="L101" s="91" t="str">
        <f>IF(I99=_Start_MESZ,"Beginn MESZ",IF(I99=_Ende_MESZ,"Ende MESZ",""))</f>
        <v/>
      </c>
      <c r="M101" s="83"/>
      <c r="N101" s="86"/>
      <c r="O101" s="14" t="str">
        <f ca="1">IFERROR(INDEX(_AnzeigeText2,MATCH(N99,_EreignisseDatum,0)),"")</f>
        <v/>
      </c>
      <c r="P101" s="91" t="str">
        <f>IF(M99=_Start_MESZ,"Beginn MESZ",IF(M99=_Ende_MESZ,"Ende MESZ",""))</f>
        <v/>
      </c>
      <c r="Q101" s="83"/>
      <c r="R101" s="86"/>
      <c r="S101" s="14" t="str">
        <f ca="1">IFERROR(INDEX(_AnzeigeText2,MATCH(R99,_EreignisseDatum,0)),"")</f>
        <v/>
      </c>
      <c r="T101" s="91" t="str">
        <f>IF(Q99=_Start_MESZ,"Beginn MESZ",IF(Q99=_Ende_MESZ,"Ende MESZ",""))</f>
        <v/>
      </c>
      <c r="U101" s="83"/>
      <c r="V101" s="86"/>
      <c r="W101" s="14" t="str">
        <f ca="1">IFERROR(INDEX(_AnzeigeText2,MATCH(V99,_EreignisseDatum,0)),"")</f>
        <v/>
      </c>
      <c r="X101" s="91" t="str">
        <f>IF(U99=_Start_MESZ,"Beginn MESZ",IF(U99=_Ende_MESZ,"Ende MESZ",""))</f>
        <v/>
      </c>
      <c r="Y101" s="83"/>
      <c r="Z101" s="86"/>
      <c r="AA101" s="14" t="str">
        <f ca="1">IFERROR(INDEX(_AnzeigeText2,MATCH(Z99,_EreignisseDatum,0)),"")</f>
        <v/>
      </c>
      <c r="AB101" s="91" t="str">
        <f>IF(Y99=_Start_MESZ,"Beginn MESZ",IF(Y99=_Ende_MESZ,"Ende MESZ",""))</f>
        <v/>
      </c>
      <c r="AC101" s="83"/>
      <c r="AD101" s="86"/>
      <c r="AE101" s="14" t="str">
        <f ca="1">IFERROR(INDEX(_AnzeigeText2,MATCH(AD99,_EreignisseDatum,0)),"")</f>
        <v/>
      </c>
      <c r="AF101" s="91" t="str">
        <f>IF(AC99=_Start_MESZ,"Beginn MESZ",IF(AC99=_Ende_MESZ,"Ende MESZ",""))</f>
        <v/>
      </c>
      <c r="AG101" s="83"/>
      <c r="AH101" s="86"/>
      <c r="AI101" s="14" t="str">
        <f ca="1">IFERROR(INDEX(_AnzeigeText2,MATCH(AH99,_EreignisseDatum,0)),"")</f>
        <v/>
      </c>
      <c r="AJ101" s="91" t="str">
        <f>IF(AG99=_Start_MESZ,"Beginn MESZ",IF(AG99=_Ende_MESZ,"Ende MESZ",""))</f>
        <v/>
      </c>
      <c r="AK101" s="83"/>
      <c r="AL101" s="86"/>
      <c r="AM101" s="14" t="str">
        <f ca="1">IFERROR(INDEX(_AnzeigeText2,MATCH(AL99,_EreignisseDatum,0)),"")</f>
        <v/>
      </c>
      <c r="AN101" s="91" t="str">
        <f>IF(AK99=_Start_MESZ,"Beginn MESZ",IF(AK99=_Ende_MESZ,"Ende MESZ",""))</f>
        <v/>
      </c>
      <c r="AO101" s="83"/>
      <c r="AP101" s="86"/>
      <c r="AQ101" s="14" t="str">
        <f ca="1">IFERROR(INDEX(_AnzeigeText2,MATCH(AP99,_EreignisseDatum,0)),"")</f>
        <v/>
      </c>
      <c r="AR101" s="91" t="str">
        <f>IF(AO99=_Start_MESZ,"Beginn MESZ",IF(AO99=_Ende_MESZ,"Ende MESZ",""))</f>
        <v/>
      </c>
      <c r="AS101" s="83"/>
      <c r="AT101" s="86"/>
      <c r="AU101" s="14" t="str">
        <f ca="1">IFERROR(INDEX(_AnzeigeText2,MATCH(AT99,_EreignisseDatum,0)),"")</f>
        <v/>
      </c>
      <c r="AV101" s="91" t="str">
        <f>IF(AS99=_Start_MESZ,"Beginn MESZ",IF(AS99=_Ende_MESZ,"Ende MESZ",""))</f>
        <v/>
      </c>
    </row>
    <row r="102" spans="1:48" ht="17.25" customHeight="1" thickBot="1" x14ac:dyDescent="0.25">
      <c r="A102" s="84"/>
      <c r="B102" s="15">
        <f>B99-_fstDay+1</f>
        <v>25</v>
      </c>
      <c r="C102" s="16" t="str">
        <f ca="1">IFERROR(IF(ISNA(INDEX(_AnzeigeText2,MATCH(B99,_EreignisseDatum,0))),"",IF(INDEX(_EreignisseHaeufigkeit,MATCH(B99,_EreignisseDatum,0))=1,"",INDEX(_AnzeigeText2,MATCH(B99,_EreignisseDatum,0)+1))),"")</f>
        <v/>
      </c>
      <c r="D102" s="92"/>
      <c r="E102" s="84"/>
      <c r="F102" s="15">
        <f>F99-_fstDay+1</f>
        <v>56</v>
      </c>
      <c r="G102" s="16" t="str">
        <f ca="1">IFERROR(IF(ISNA(INDEX(_AnzeigeText2,MATCH(F99,_EreignisseDatum,0))),"",IF(INDEX(_EreignisseHaeufigkeit,MATCH(F99,_EreignisseDatum,0))=1,"",INDEX(_AnzeigeText2,MATCH(F99,_EreignisseDatum,0)+1))),"")</f>
        <v/>
      </c>
      <c r="H102" s="92"/>
      <c r="I102" s="84"/>
      <c r="J102" s="15">
        <f>J99-_fstDay+1</f>
        <v>84</v>
      </c>
      <c r="K102" s="16" t="str">
        <f ca="1">IFERROR(IF(ISNA(INDEX(_AnzeigeText2,MATCH(J99,_EreignisseDatum,0))),"",IF(INDEX(_EreignisseHaeufigkeit,MATCH(J99,_EreignisseDatum,0))=1,"",INDEX(_AnzeigeText2,MATCH(J99,_EreignisseDatum,0)+1))),"")</f>
        <v/>
      </c>
      <c r="L102" s="92"/>
      <c r="M102" s="84"/>
      <c r="N102" s="15">
        <f>N99-_fstDay+1</f>
        <v>115</v>
      </c>
      <c r="O102" s="16" t="str">
        <f ca="1">IFERROR(IF(ISNA(INDEX(_AnzeigeText2,MATCH(N99,_EreignisseDatum,0))),"",IF(INDEX(_EreignisseHaeufigkeit,MATCH(N99,_EreignisseDatum,0))=1,"",INDEX(_AnzeigeText2,MATCH(N99,_EreignisseDatum,0)+1))),"")</f>
        <v/>
      </c>
      <c r="P102" s="92"/>
      <c r="Q102" s="84"/>
      <c r="R102" s="15">
        <f>R99-_fstDay+1</f>
        <v>145</v>
      </c>
      <c r="S102" s="16" t="str">
        <f ca="1">IFERROR(IF(ISNA(INDEX(_AnzeigeText2,MATCH(R99,_EreignisseDatum,0))),"",IF(INDEX(_EreignisseHaeufigkeit,MATCH(R99,_EreignisseDatum,0))=1,"",INDEX(_AnzeigeText2,MATCH(R99,_EreignisseDatum,0)+1))),"")</f>
        <v/>
      </c>
      <c r="T102" s="92"/>
      <c r="U102" s="84"/>
      <c r="V102" s="15">
        <f>V99-_fstDay+1</f>
        <v>176</v>
      </c>
      <c r="W102" s="16" t="str">
        <f ca="1">IFERROR(IF(ISNA(INDEX(_AnzeigeText2,MATCH(V99,_EreignisseDatum,0))),"",IF(INDEX(_EreignisseHaeufigkeit,MATCH(V99,_EreignisseDatum,0))=1,"",INDEX(_AnzeigeText2,MATCH(V99,_EreignisseDatum,0)+1))),"")</f>
        <v/>
      </c>
      <c r="X102" s="92"/>
      <c r="Y102" s="84"/>
      <c r="Z102" s="15">
        <f>Z99-_fstDay+1</f>
        <v>206</v>
      </c>
      <c r="AA102" s="16" t="str">
        <f ca="1">IFERROR(IF(ISNA(INDEX(_AnzeigeText2,MATCH(Z99,_EreignisseDatum,0))),"",IF(INDEX(_EreignisseHaeufigkeit,MATCH(Z99,_EreignisseDatum,0))=1,"",INDEX(_AnzeigeText2,MATCH(Z99,_EreignisseDatum,0)+1))),"")</f>
        <v/>
      </c>
      <c r="AB102" s="92"/>
      <c r="AC102" s="84"/>
      <c r="AD102" s="15">
        <f>AD99-_fstDay+1</f>
        <v>237</v>
      </c>
      <c r="AE102" s="16" t="str">
        <f ca="1">IFERROR(IF(ISNA(INDEX(_AnzeigeText2,MATCH(AD99,_EreignisseDatum,0))),"",IF(INDEX(_EreignisseHaeufigkeit,MATCH(AD99,_EreignisseDatum,0))=1,"",INDEX(_AnzeigeText2,MATCH(AD99,_EreignisseDatum,0)+1))),"")</f>
        <v/>
      </c>
      <c r="AF102" s="92"/>
      <c r="AG102" s="84"/>
      <c r="AH102" s="15">
        <f>AH99-_fstDay+1</f>
        <v>268</v>
      </c>
      <c r="AI102" s="16" t="str">
        <f ca="1">IFERROR(IF(ISNA(INDEX(_AnzeigeText2,MATCH(AH99,_EreignisseDatum,0))),"",IF(INDEX(_EreignisseHaeufigkeit,MATCH(AH99,_EreignisseDatum,0))=1,"",INDEX(_AnzeigeText2,MATCH(AH99,_EreignisseDatum,0)+1))),"")</f>
        <v/>
      </c>
      <c r="AJ102" s="92"/>
      <c r="AK102" s="84"/>
      <c r="AL102" s="15">
        <f>AL99-_fstDay+1</f>
        <v>298</v>
      </c>
      <c r="AM102" s="16" t="str">
        <f ca="1">IFERROR(IF(ISNA(INDEX(_AnzeigeText2,MATCH(AL99,_EreignisseDatum,0))),"",IF(INDEX(_EreignisseHaeufigkeit,MATCH(AL99,_EreignisseDatum,0))=1,"",INDEX(_AnzeigeText2,MATCH(AL99,_EreignisseDatum,0)+1))),"")</f>
        <v/>
      </c>
      <c r="AN102" s="92"/>
      <c r="AO102" s="84"/>
      <c r="AP102" s="15">
        <f>AP99-_fstDay+1</f>
        <v>329</v>
      </c>
      <c r="AQ102" s="16" t="str">
        <f ca="1">IFERROR(IF(ISNA(INDEX(_AnzeigeText2,MATCH(AP99,_EreignisseDatum,0))),"",IF(INDEX(_EreignisseHaeufigkeit,MATCH(AP99,_EreignisseDatum,0))=1,"",INDEX(_AnzeigeText2,MATCH(AP99,_EreignisseDatum,0)+1))),"")</f>
        <v/>
      </c>
      <c r="AR102" s="92"/>
      <c r="AS102" s="84"/>
      <c r="AT102" s="15">
        <f>AT99-_fstDay+1</f>
        <v>359</v>
      </c>
      <c r="AU102" s="16" t="str">
        <f ca="1">IFERROR(IF(ISNA(INDEX(_AnzeigeText2,MATCH(AT99,_EreignisseDatum,0))),"",IF(INDEX(_EreignisseHaeufigkeit,MATCH(AT99,_EreignisseDatum,0))=1,"",INDEX(_AnzeigeText2,MATCH(AT99,_EreignisseDatum,0)+1))),"")</f>
        <v/>
      </c>
      <c r="AV102" s="92"/>
    </row>
    <row r="103" spans="1:48" ht="17.25" customHeight="1" x14ac:dyDescent="0.2">
      <c r="A103" s="82">
        <f>A99+1</f>
        <v>44587</v>
      </c>
      <c r="B103" s="85">
        <f>A103</f>
        <v>44587</v>
      </c>
      <c r="C103" s="87" t="str">
        <f ca="1">IFERROR(INDEX(_AnzeigeText,MATCH(B103,_FeiertagsDaten,0)),"")</f>
        <v/>
      </c>
      <c r="D103" s="89" t="str">
        <f>IF(OR(WEEKDAY(A103,2)=1,DAY(A103)=1),TRUNC((A103-DATE(YEAR(A103+3-MOD(A103-2,7)),1,MOD(A103-2,7)-9))/7),"")</f>
        <v/>
      </c>
      <c r="E103" s="82">
        <f>E99+1</f>
        <v>44618</v>
      </c>
      <c r="F103" s="85">
        <f>E103</f>
        <v>44618</v>
      </c>
      <c r="G103" s="87" t="str">
        <f ca="1">IFERROR(INDEX(_AnzeigeText,MATCH(F103,_FeiertagsDaten,0)),"")</f>
        <v/>
      </c>
      <c r="H103" s="89" t="str">
        <f>IF(OR(WEEKDAY(E103,2)=1,DAY(E103)=1),TRUNC((E103-DATE(YEAR(E103+3-MOD(E103-2,7)),1,MOD(E103-2,7)-9))/7),"")</f>
        <v/>
      </c>
      <c r="I103" s="82">
        <f>I99+1</f>
        <v>44646</v>
      </c>
      <c r="J103" s="85">
        <f>I103</f>
        <v>44646</v>
      </c>
      <c r="K103" s="87" t="str">
        <f ca="1">IFERROR(INDEX(_AnzeigeText,MATCH(J103,_FeiertagsDaten,0)),"")</f>
        <v/>
      </c>
      <c r="L103" s="89" t="str">
        <f>IF(OR(WEEKDAY(I103,2)=1,DAY(I103)=1),TRUNC((I103-DATE(YEAR(I103+3-MOD(I103-2,7)),1,MOD(I103-2,7)-9))/7),"")</f>
        <v/>
      </c>
      <c r="M103" s="82">
        <f>M99+1</f>
        <v>44677</v>
      </c>
      <c r="N103" s="85">
        <f>M103</f>
        <v>44677</v>
      </c>
      <c r="O103" s="87" t="str">
        <f ca="1">IFERROR(INDEX(_AnzeigeText,MATCH(N103,_FeiertagsDaten,0)),"")</f>
        <v/>
      </c>
      <c r="P103" s="89" t="str">
        <f>IF(OR(WEEKDAY(M103,2)=1,DAY(M103)=1),TRUNC((M103-DATE(YEAR(M103+3-MOD(M103-2,7)),1,MOD(M103-2,7)-9))/7),"")</f>
        <v/>
      </c>
      <c r="Q103" s="82">
        <f>Q99+1</f>
        <v>44707</v>
      </c>
      <c r="R103" s="85">
        <f>Q103</f>
        <v>44707</v>
      </c>
      <c r="S103" s="87" t="str">
        <f ca="1">IFERROR(INDEX(_AnzeigeText,MATCH(R103,_FeiertagsDaten,0)),"")</f>
        <v>Christi Himmelfahrt</v>
      </c>
      <c r="T103" s="89" t="str">
        <f>IF(OR(WEEKDAY(Q103,2)=1,DAY(Q103)=1),TRUNC((Q103-DATE(YEAR(Q103+3-MOD(Q103-2,7)),1,MOD(Q103-2,7)-9))/7),"")</f>
        <v/>
      </c>
      <c r="U103" s="82">
        <f>U99+1</f>
        <v>44738</v>
      </c>
      <c r="V103" s="85">
        <f>U103</f>
        <v>44738</v>
      </c>
      <c r="W103" s="87" t="str">
        <f ca="1">IFERROR(INDEX(_AnzeigeText,MATCH(V103,_FeiertagsDaten,0)),"")</f>
        <v/>
      </c>
      <c r="X103" s="89" t="str">
        <f>IF(OR(WEEKDAY(U103,2)=1,DAY(U103)=1),TRUNC((U103-DATE(YEAR(U103+3-MOD(U103-2,7)),1,MOD(U103-2,7)-9))/7),"")</f>
        <v/>
      </c>
      <c r="Y103" s="82">
        <f>Y99+1</f>
        <v>44768</v>
      </c>
      <c r="Z103" s="85">
        <f>Y103</f>
        <v>44768</v>
      </c>
      <c r="AA103" s="87" t="str">
        <f ca="1">IFERROR(INDEX(_AnzeigeText,MATCH(Z103,_FeiertagsDaten,0)),"")</f>
        <v/>
      </c>
      <c r="AB103" s="89" t="str">
        <f>IF(OR(WEEKDAY(Y103,2)=1,DAY(Y103)=1),TRUNC((Y103-DATE(YEAR(Y103+3-MOD(Y103-2,7)),1,MOD(Y103-2,7)-9))/7),"")</f>
        <v/>
      </c>
      <c r="AC103" s="82">
        <f>AC99+1</f>
        <v>44799</v>
      </c>
      <c r="AD103" s="85">
        <f>AC103</f>
        <v>44799</v>
      </c>
      <c r="AE103" s="87" t="str">
        <f ca="1">IFERROR(INDEX(_AnzeigeText,MATCH(AD103,_FeiertagsDaten,0)),"")</f>
        <v/>
      </c>
      <c r="AF103" s="89" t="str">
        <f>IF(OR(WEEKDAY(AC103,2)=1,DAY(AC103)=1),TRUNC((AC103-DATE(YEAR(AC103+3-MOD(AC103-2,7)),1,MOD(AC103-2,7)-9))/7),"")</f>
        <v/>
      </c>
      <c r="AG103" s="82">
        <f>AG99+1</f>
        <v>44830</v>
      </c>
      <c r="AH103" s="85">
        <f>AG103</f>
        <v>44830</v>
      </c>
      <c r="AI103" s="87" t="str">
        <f ca="1">IFERROR(INDEX(_AnzeigeText,MATCH(AH103,_FeiertagsDaten,0)),"")</f>
        <v/>
      </c>
      <c r="AJ103" s="89">
        <f>IF(OR(WEEKDAY(AG103,2)=1,DAY(AG103)=1),TRUNC((AG103-DATE(YEAR(AG103+3-MOD(AG103-2,7)),1,MOD(AG103-2,7)-9))/7),"")</f>
        <v>39</v>
      </c>
      <c r="AK103" s="82">
        <f>AK99+1</f>
        <v>44860</v>
      </c>
      <c r="AL103" s="85">
        <f>AK103</f>
        <v>44860</v>
      </c>
      <c r="AM103" s="87" t="str">
        <f ca="1">IFERROR(INDEX(_AnzeigeText,MATCH(AL103,_FeiertagsDaten,0)),"")</f>
        <v/>
      </c>
      <c r="AN103" s="89" t="str">
        <f>IF(OR(WEEKDAY(AK103,2)=1,DAY(AK103)=1),TRUNC((AK103-DATE(YEAR(AK103+3-MOD(AK103-2,7)),1,MOD(AK103-2,7)-9))/7),"")</f>
        <v/>
      </c>
      <c r="AO103" s="82">
        <f>AO99+1</f>
        <v>44891</v>
      </c>
      <c r="AP103" s="85">
        <f>AO103</f>
        <v>44891</v>
      </c>
      <c r="AQ103" s="87" t="str">
        <f ca="1">IFERROR(INDEX(_AnzeigeText,MATCH(AP103,_FeiertagsDaten,0)),"")</f>
        <v/>
      </c>
      <c r="AR103" s="89" t="str">
        <f>IF(OR(WEEKDAY(AO103,2)=1,DAY(AO103)=1),TRUNC((AO103-DATE(YEAR(AO103+3-MOD(AO103-2,7)),1,MOD(AO103-2,7)-9))/7),"")</f>
        <v/>
      </c>
      <c r="AS103" s="82">
        <f>AS99+1</f>
        <v>44921</v>
      </c>
      <c r="AT103" s="85">
        <f>AS103</f>
        <v>44921</v>
      </c>
      <c r="AU103" s="87" t="str">
        <f ca="1">IFERROR(INDEX(_AnzeigeText,MATCH(AT103,_FeiertagsDaten,0)),"")</f>
        <v>2. Weihnachtstag</v>
      </c>
      <c r="AV103" s="89">
        <f>IF(OR(WEEKDAY(AS103,2)=1,DAY(AS103)=1),TRUNC((AS103-DATE(YEAR(AS103+3-MOD(AS103-2,7)),1,MOD(AS103-2,7)-9))/7),"")</f>
        <v>52</v>
      </c>
    </row>
    <row r="104" spans="1:48" ht="17.25" customHeight="1" x14ac:dyDescent="0.2">
      <c r="A104" s="83"/>
      <c r="B104" s="86"/>
      <c r="C104" s="88"/>
      <c r="D104" s="90"/>
      <c r="E104" s="83"/>
      <c r="F104" s="86"/>
      <c r="G104" s="88"/>
      <c r="H104" s="90"/>
      <c r="I104" s="83"/>
      <c r="J104" s="86"/>
      <c r="K104" s="88"/>
      <c r="L104" s="90"/>
      <c r="M104" s="83"/>
      <c r="N104" s="86"/>
      <c r="O104" s="88"/>
      <c r="P104" s="90"/>
      <c r="Q104" s="83"/>
      <c r="R104" s="86"/>
      <c r="S104" s="88"/>
      <c r="T104" s="90"/>
      <c r="U104" s="83"/>
      <c r="V104" s="86"/>
      <c r="W104" s="88"/>
      <c r="X104" s="90"/>
      <c r="Y104" s="83"/>
      <c r="Z104" s="86"/>
      <c r="AA104" s="88"/>
      <c r="AB104" s="90"/>
      <c r="AC104" s="83"/>
      <c r="AD104" s="86"/>
      <c r="AE104" s="88"/>
      <c r="AF104" s="90"/>
      <c r="AG104" s="83"/>
      <c r="AH104" s="86"/>
      <c r="AI104" s="88"/>
      <c r="AJ104" s="90"/>
      <c r="AK104" s="83"/>
      <c r="AL104" s="86"/>
      <c r="AM104" s="88"/>
      <c r="AN104" s="90"/>
      <c r="AO104" s="83"/>
      <c r="AP104" s="86"/>
      <c r="AQ104" s="88"/>
      <c r="AR104" s="90"/>
      <c r="AS104" s="83"/>
      <c r="AT104" s="86"/>
      <c r="AU104" s="88"/>
      <c r="AV104" s="90"/>
    </row>
    <row r="105" spans="1:48" ht="17.25" customHeight="1" x14ac:dyDescent="0.2">
      <c r="A105" s="83"/>
      <c r="B105" s="86"/>
      <c r="C105" s="14" t="str">
        <f ca="1">IFERROR(INDEX(_AnzeigeText2,MATCH(B103,_EreignisseDatum,0)),"")</f>
        <v/>
      </c>
      <c r="D105" s="91" t="str">
        <f>IF(A103=_Start_MESZ,"Beginn MESZ",IF(A103=_Ende_MESZ,"Ende MESZ",""))</f>
        <v/>
      </c>
      <c r="E105" s="83"/>
      <c r="F105" s="86"/>
      <c r="G105" s="14" t="str">
        <f ca="1">IFERROR(INDEX(_AnzeigeText2,MATCH(F103,_EreignisseDatum,0)),"")</f>
        <v/>
      </c>
      <c r="H105" s="91" t="str">
        <f>IF(E103=_Start_MESZ,"Beginn MESZ",IF(E103=_Ende_MESZ,"Ende MESZ",""))</f>
        <v/>
      </c>
      <c r="I105" s="83"/>
      <c r="J105" s="86"/>
      <c r="K105" s="14" t="str">
        <f ca="1">IFERROR(INDEX(_AnzeigeText2,MATCH(J103,_EreignisseDatum,0)),"")</f>
        <v/>
      </c>
      <c r="L105" s="91" t="str">
        <f>IF(I103=_Start_MESZ,"Beginn MESZ",IF(I103=_Ende_MESZ,"Ende MESZ",""))</f>
        <v/>
      </c>
      <c r="M105" s="83"/>
      <c r="N105" s="86"/>
      <c r="O105" s="14" t="str">
        <f ca="1">IFERROR(INDEX(_AnzeigeText2,MATCH(N103,_EreignisseDatum,0)),"")</f>
        <v/>
      </c>
      <c r="P105" s="91" t="str">
        <f>IF(M103=_Start_MESZ,"Beginn MESZ",IF(M103=_Ende_MESZ,"Ende MESZ",""))</f>
        <v/>
      </c>
      <c r="Q105" s="83"/>
      <c r="R105" s="86"/>
      <c r="S105" s="14" t="str">
        <f ca="1">IFERROR(INDEX(_AnzeigeText2,MATCH(R103,_EreignisseDatum,0)),"")</f>
        <v/>
      </c>
      <c r="T105" s="91" t="str">
        <f>IF(Q103=_Start_MESZ,"Beginn MESZ",IF(Q103=_Ende_MESZ,"Ende MESZ",""))</f>
        <v/>
      </c>
      <c r="U105" s="83"/>
      <c r="V105" s="86"/>
      <c r="W105" s="14" t="str">
        <f ca="1">IFERROR(INDEX(_AnzeigeText2,MATCH(V103,_EreignisseDatum,0)),"")</f>
        <v/>
      </c>
      <c r="X105" s="91" t="str">
        <f>IF(U103=_Start_MESZ,"Beginn MESZ",IF(U103=_Ende_MESZ,"Ende MESZ",""))</f>
        <v/>
      </c>
      <c r="Y105" s="83"/>
      <c r="Z105" s="86"/>
      <c r="AA105" s="14" t="str">
        <f ca="1">IFERROR(INDEX(_AnzeigeText2,MATCH(Z103,_EreignisseDatum,0)),"")</f>
        <v/>
      </c>
      <c r="AB105" s="91" t="str">
        <f>IF(Y103=_Start_MESZ,"Beginn MESZ",IF(Y103=_Ende_MESZ,"Ende MESZ",""))</f>
        <v/>
      </c>
      <c r="AC105" s="83"/>
      <c r="AD105" s="86"/>
      <c r="AE105" s="14" t="str">
        <f ca="1">IFERROR(INDEX(_AnzeigeText2,MATCH(AD103,_EreignisseDatum,0)),"")</f>
        <v/>
      </c>
      <c r="AF105" s="91" t="str">
        <f>IF(AC103=_Start_MESZ,"Beginn MESZ",IF(AC103=_Ende_MESZ,"Ende MESZ",""))</f>
        <v/>
      </c>
      <c r="AG105" s="83"/>
      <c r="AH105" s="86"/>
      <c r="AI105" s="14" t="str">
        <f ca="1">IFERROR(INDEX(_AnzeigeText2,MATCH(AH103,_EreignisseDatum,0)),"")</f>
        <v/>
      </c>
      <c r="AJ105" s="91" t="str">
        <f>IF(AG103=_Start_MESZ,"Beginn MESZ",IF(AG103=_Ende_MESZ,"Ende MESZ",""))</f>
        <v/>
      </c>
      <c r="AK105" s="83"/>
      <c r="AL105" s="86"/>
      <c r="AM105" s="14" t="str">
        <f ca="1">IFERROR(INDEX(_AnzeigeText2,MATCH(AL103,_EreignisseDatum,0)),"")</f>
        <v/>
      </c>
      <c r="AN105" s="91" t="str">
        <f>IF(AK103=_Start_MESZ,"Beginn MESZ",IF(AK103=_Ende_MESZ,"Ende MESZ",""))</f>
        <v/>
      </c>
      <c r="AO105" s="83"/>
      <c r="AP105" s="86"/>
      <c r="AQ105" s="14" t="str">
        <f ca="1">IFERROR(INDEX(_AnzeigeText2,MATCH(AP103,_EreignisseDatum,0)),"")</f>
        <v/>
      </c>
      <c r="AR105" s="91" t="str">
        <f>IF(AO103=_Start_MESZ,"Beginn MESZ",IF(AO103=_Ende_MESZ,"Ende MESZ",""))</f>
        <v/>
      </c>
      <c r="AS105" s="83"/>
      <c r="AT105" s="86"/>
      <c r="AU105" s="14" t="str">
        <f ca="1">IFERROR(INDEX(_AnzeigeText2,MATCH(AT103,_EreignisseDatum,0)),"")</f>
        <v/>
      </c>
      <c r="AV105" s="91" t="str">
        <f>IF(AS103=_Start_MESZ,"Beginn MESZ",IF(AS103=_Ende_MESZ,"Ende MESZ",""))</f>
        <v/>
      </c>
    </row>
    <row r="106" spans="1:48" ht="17.25" customHeight="1" thickBot="1" x14ac:dyDescent="0.25">
      <c r="A106" s="84"/>
      <c r="B106" s="15">
        <f>B103-_fstDay+1</f>
        <v>26</v>
      </c>
      <c r="C106" s="16" t="str">
        <f ca="1">IFERROR(IF(ISNA(INDEX(_AnzeigeText2,MATCH(B103,_EreignisseDatum,0))),"",IF(INDEX(_EreignisseHaeufigkeit,MATCH(B103,_EreignisseDatum,0))=1,"",INDEX(_AnzeigeText2,MATCH(B103,_EreignisseDatum,0)+1))),"")</f>
        <v/>
      </c>
      <c r="D106" s="92"/>
      <c r="E106" s="84"/>
      <c r="F106" s="15">
        <f>F103-_fstDay+1</f>
        <v>57</v>
      </c>
      <c r="G106" s="16" t="str">
        <f ca="1">IFERROR(IF(ISNA(INDEX(_AnzeigeText2,MATCH(F103,_EreignisseDatum,0))),"",IF(INDEX(_EreignisseHaeufigkeit,MATCH(F103,_EreignisseDatum,0))=1,"",INDEX(_AnzeigeText2,MATCH(F103,_EreignisseDatum,0)+1))),"")</f>
        <v/>
      </c>
      <c r="H106" s="92"/>
      <c r="I106" s="84"/>
      <c r="J106" s="15">
        <f>J103-_fstDay+1</f>
        <v>85</v>
      </c>
      <c r="K106" s="16" t="str">
        <f ca="1">IFERROR(IF(ISNA(INDEX(_AnzeigeText2,MATCH(J103,_EreignisseDatum,0))),"",IF(INDEX(_EreignisseHaeufigkeit,MATCH(J103,_EreignisseDatum,0))=1,"",INDEX(_AnzeigeText2,MATCH(J103,_EreignisseDatum,0)+1))),"")</f>
        <v/>
      </c>
      <c r="L106" s="92"/>
      <c r="M106" s="84"/>
      <c r="N106" s="15">
        <f>N103-_fstDay+1</f>
        <v>116</v>
      </c>
      <c r="O106" s="16" t="str">
        <f ca="1">IFERROR(IF(ISNA(INDEX(_AnzeigeText2,MATCH(N103,_EreignisseDatum,0))),"",IF(INDEX(_EreignisseHaeufigkeit,MATCH(N103,_EreignisseDatum,0))=1,"",INDEX(_AnzeigeText2,MATCH(N103,_EreignisseDatum,0)+1))),"")</f>
        <v/>
      </c>
      <c r="P106" s="92"/>
      <c r="Q106" s="84"/>
      <c r="R106" s="15">
        <f>R103-_fstDay+1</f>
        <v>146</v>
      </c>
      <c r="S106" s="16" t="str">
        <f ca="1">IFERROR(IF(ISNA(INDEX(_AnzeigeText2,MATCH(R103,_EreignisseDatum,0))),"",IF(INDEX(_EreignisseHaeufigkeit,MATCH(R103,_EreignisseDatum,0))=1,"",INDEX(_AnzeigeText2,MATCH(R103,_EreignisseDatum,0)+1))),"")</f>
        <v/>
      </c>
      <c r="T106" s="92"/>
      <c r="U106" s="84"/>
      <c r="V106" s="15">
        <f>V103-_fstDay+1</f>
        <v>177</v>
      </c>
      <c r="W106" s="16" t="str">
        <f ca="1">IFERROR(IF(ISNA(INDEX(_AnzeigeText2,MATCH(V103,_EreignisseDatum,0))),"",IF(INDEX(_EreignisseHaeufigkeit,MATCH(V103,_EreignisseDatum,0))=1,"",INDEX(_AnzeigeText2,MATCH(V103,_EreignisseDatum,0)+1))),"")</f>
        <v/>
      </c>
      <c r="X106" s="92"/>
      <c r="Y106" s="84"/>
      <c r="Z106" s="15">
        <f>Z103-_fstDay+1</f>
        <v>207</v>
      </c>
      <c r="AA106" s="16" t="str">
        <f ca="1">IFERROR(IF(ISNA(INDEX(_AnzeigeText2,MATCH(Z103,_EreignisseDatum,0))),"",IF(INDEX(_EreignisseHaeufigkeit,MATCH(Z103,_EreignisseDatum,0))=1,"",INDEX(_AnzeigeText2,MATCH(Z103,_EreignisseDatum,0)+1))),"")</f>
        <v/>
      </c>
      <c r="AB106" s="92"/>
      <c r="AC106" s="84"/>
      <c r="AD106" s="15">
        <f>AD103-_fstDay+1</f>
        <v>238</v>
      </c>
      <c r="AE106" s="16" t="str">
        <f ca="1">IFERROR(IF(ISNA(INDEX(_AnzeigeText2,MATCH(AD103,_EreignisseDatum,0))),"",IF(INDEX(_EreignisseHaeufigkeit,MATCH(AD103,_EreignisseDatum,0))=1,"",INDEX(_AnzeigeText2,MATCH(AD103,_EreignisseDatum,0)+1))),"")</f>
        <v/>
      </c>
      <c r="AF106" s="92"/>
      <c r="AG106" s="84"/>
      <c r="AH106" s="15">
        <f>AH103-_fstDay+1</f>
        <v>269</v>
      </c>
      <c r="AI106" s="16" t="str">
        <f ca="1">IFERROR(IF(ISNA(INDEX(_AnzeigeText2,MATCH(AH103,_EreignisseDatum,0))),"",IF(INDEX(_EreignisseHaeufigkeit,MATCH(AH103,_EreignisseDatum,0))=1,"",INDEX(_AnzeigeText2,MATCH(AH103,_EreignisseDatum,0)+1))),"")</f>
        <v/>
      </c>
      <c r="AJ106" s="92"/>
      <c r="AK106" s="84"/>
      <c r="AL106" s="15">
        <f>AL103-_fstDay+1</f>
        <v>299</v>
      </c>
      <c r="AM106" s="16" t="str">
        <f ca="1">IFERROR(IF(ISNA(INDEX(_AnzeigeText2,MATCH(AL103,_EreignisseDatum,0))),"",IF(INDEX(_EreignisseHaeufigkeit,MATCH(AL103,_EreignisseDatum,0))=1,"",INDEX(_AnzeigeText2,MATCH(AL103,_EreignisseDatum,0)+1))),"")</f>
        <v/>
      </c>
      <c r="AN106" s="92"/>
      <c r="AO106" s="84"/>
      <c r="AP106" s="15">
        <f>AP103-_fstDay+1</f>
        <v>330</v>
      </c>
      <c r="AQ106" s="16" t="str">
        <f ca="1">IFERROR(IF(ISNA(INDEX(_AnzeigeText2,MATCH(AP103,_EreignisseDatum,0))),"",IF(INDEX(_EreignisseHaeufigkeit,MATCH(AP103,_EreignisseDatum,0))=1,"",INDEX(_AnzeigeText2,MATCH(AP103,_EreignisseDatum,0)+1))),"")</f>
        <v/>
      </c>
      <c r="AR106" s="92"/>
      <c r="AS106" s="84"/>
      <c r="AT106" s="15">
        <f>AT103-_fstDay+1</f>
        <v>360</v>
      </c>
      <c r="AU106" s="16" t="str">
        <f ca="1">IFERROR(IF(ISNA(INDEX(_AnzeigeText2,MATCH(AT103,_EreignisseDatum,0))),"",IF(INDEX(_EreignisseHaeufigkeit,MATCH(AT103,_EreignisseDatum,0))=1,"",INDEX(_AnzeigeText2,MATCH(AT103,_EreignisseDatum,0)+1))),"")</f>
        <v/>
      </c>
      <c r="AV106" s="92"/>
    </row>
    <row r="107" spans="1:48" ht="17.25" customHeight="1" x14ac:dyDescent="0.2">
      <c r="A107" s="82">
        <f>A103+1</f>
        <v>44588</v>
      </c>
      <c r="B107" s="85">
        <f>A107</f>
        <v>44588</v>
      </c>
      <c r="C107" s="87" t="str">
        <f ca="1">IFERROR(INDEX(_AnzeigeText,MATCH(B107,_FeiertagsDaten,0)),"")</f>
        <v/>
      </c>
      <c r="D107" s="89" t="str">
        <f>IF(OR(WEEKDAY(A107,2)=1,DAY(A107)=1),TRUNC((A107-DATE(YEAR(A107+3-MOD(A107-2,7)),1,MOD(A107-2,7)-9))/7),"")</f>
        <v/>
      </c>
      <c r="E107" s="82">
        <f>E103+1</f>
        <v>44619</v>
      </c>
      <c r="F107" s="85">
        <f>E107</f>
        <v>44619</v>
      </c>
      <c r="G107" s="87" t="str">
        <f ca="1">IFERROR(INDEX(_AnzeigeText,MATCH(F107,_FeiertagsDaten,0)),"")</f>
        <v/>
      </c>
      <c r="H107" s="89" t="str">
        <f>IF(OR(WEEKDAY(E107,2)=1,DAY(E107)=1),TRUNC((E107-DATE(YEAR(E107+3-MOD(E107-2,7)),1,MOD(E107-2,7)-9))/7),"")</f>
        <v/>
      </c>
      <c r="I107" s="82">
        <f>I103+1</f>
        <v>44647</v>
      </c>
      <c r="J107" s="85">
        <f>I107</f>
        <v>44647</v>
      </c>
      <c r="K107" s="87" t="str">
        <f ca="1">IFERROR(INDEX(_AnzeigeText,MATCH(J107,_FeiertagsDaten,0)),"")</f>
        <v/>
      </c>
      <c r="L107" s="89" t="str">
        <f>IF(OR(WEEKDAY(I107,2)=1,DAY(I107)=1),TRUNC((I107-DATE(YEAR(I107+3-MOD(I107-2,7)),1,MOD(I107-2,7)-9))/7),"")</f>
        <v/>
      </c>
      <c r="M107" s="82">
        <f>M103+1</f>
        <v>44678</v>
      </c>
      <c r="N107" s="85">
        <f>M107</f>
        <v>44678</v>
      </c>
      <c r="O107" s="87" t="str">
        <f ca="1">IFERROR(INDEX(_AnzeigeText,MATCH(N107,_FeiertagsDaten,0)),"")</f>
        <v/>
      </c>
      <c r="P107" s="89" t="str">
        <f>IF(OR(WEEKDAY(M107,2)=1,DAY(M107)=1),TRUNC((M107-DATE(YEAR(M107+3-MOD(M107-2,7)),1,MOD(M107-2,7)-9))/7),"")</f>
        <v/>
      </c>
      <c r="Q107" s="82">
        <f>Q103+1</f>
        <v>44708</v>
      </c>
      <c r="R107" s="85">
        <f>Q107</f>
        <v>44708</v>
      </c>
      <c r="S107" s="87" t="str">
        <f ca="1">IFERROR(INDEX(_AnzeigeText,MATCH(R107,_FeiertagsDaten,0)),"")</f>
        <v/>
      </c>
      <c r="T107" s="89" t="str">
        <f>IF(OR(WEEKDAY(Q107,2)=1,DAY(Q107)=1),TRUNC((Q107-DATE(YEAR(Q107+3-MOD(Q107-2,7)),1,MOD(Q107-2,7)-9))/7),"")</f>
        <v/>
      </c>
      <c r="U107" s="82">
        <f>U103+1</f>
        <v>44739</v>
      </c>
      <c r="V107" s="85">
        <f>U107</f>
        <v>44739</v>
      </c>
      <c r="W107" s="87" t="str">
        <f ca="1">IFERROR(INDEX(_AnzeigeText,MATCH(V107,_FeiertagsDaten,0)),"")</f>
        <v/>
      </c>
      <c r="X107" s="89">
        <f>IF(OR(WEEKDAY(U107,2)=1,DAY(U107)=1),TRUNC((U107-DATE(YEAR(U107+3-MOD(U107-2,7)),1,MOD(U107-2,7)-9))/7),"")</f>
        <v>26</v>
      </c>
      <c r="Y107" s="82">
        <f>Y103+1</f>
        <v>44769</v>
      </c>
      <c r="Z107" s="85">
        <f>Y107</f>
        <v>44769</v>
      </c>
      <c r="AA107" s="87" t="str">
        <f ca="1">IFERROR(INDEX(_AnzeigeText,MATCH(Z107,_FeiertagsDaten,0)),"")</f>
        <v/>
      </c>
      <c r="AB107" s="89" t="str">
        <f>IF(OR(WEEKDAY(Y107,2)=1,DAY(Y107)=1),TRUNC((Y107-DATE(YEAR(Y107+3-MOD(Y107-2,7)),1,MOD(Y107-2,7)-9))/7),"")</f>
        <v/>
      </c>
      <c r="AC107" s="82">
        <f>AC103+1</f>
        <v>44800</v>
      </c>
      <c r="AD107" s="85">
        <f>AC107</f>
        <v>44800</v>
      </c>
      <c r="AE107" s="87" t="str">
        <f ca="1">IFERROR(INDEX(_AnzeigeText,MATCH(AD107,_FeiertagsDaten,0)),"")</f>
        <v/>
      </c>
      <c r="AF107" s="89" t="str">
        <f>IF(OR(WEEKDAY(AC107,2)=1,DAY(AC107)=1),TRUNC((AC107-DATE(YEAR(AC107+3-MOD(AC107-2,7)),1,MOD(AC107-2,7)-9))/7),"")</f>
        <v/>
      </c>
      <c r="AG107" s="82">
        <f>AG103+1</f>
        <v>44831</v>
      </c>
      <c r="AH107" s="85">
        <f>AG107</f>
        <v>44831</v>
      </c>
      <c r="AI107" s="87" t="str">
        <f ca="1">IFERROR(INDEX(_AnzeigeText,MATCH(AH107,_FeiertagsDaten,0)),"")</f>
        <v/>
      </c>
      <c r="AJ107" s="89" t="str">
        <f>IF(OR(WEEKDAY(AG107,2)=1,DAY(AG107)=1),TRUNC((AG107-DATE(YEAR(AG107+3-MOD(AG107-2,7)),1,MOD(AG107-2,7)-9))/7),"")</f>
        <v/>
      </c>
      <c r="AK107" s="82">
        <f>AK103+1</f>
        <v>44861</v>
      </c>
      <c r="AL107" s="85">
        <f>AK107</f>
        <v>44861</v>
      </c>
      <c r="AM107" s="87" t="str">
        <f ca="1">IFERROR(INDEX(_AnzeigeText,MATCH(AL107,_FeiertagsDaten,0)),"")</f>
        <v/>
      </c>
      <c r="AN107" s="89" t="str">
        <f>IF(OR(WEEKDAY(AK107,2)=1,DAY(AK107)=1),TRUNC((AK107-DATE(YEAR(AK107+3-MOD(AK107-2,7)),1,MOD(AK107-2,7)-9))/7),"")</f>
        <v/>
      </c>
      <c r="AO107" s="82">
        <f>AO103+1</f>
        <v>44892</v>
      </c>
      <c r="AP107" s="85">
        <f>AO107</f>
        <v>44892</v>
      </c>
      <c r="AQ107" s="87" t="str">
        <f ca="1">IFERROR(INDEX(_AnzeigeText,MATCH(AP107,_FeiertagsDaten,0)),"")</f>
        <v>1. Advent</v>
      </c>
      <c r="AR107" s="89" t="str">
        <f>IF(OR(WEEKDAY(AO107,2)=1,DAY(AO107)=1),TRUNC((AO107-DATE(YEAR(AO107+3-MOD(AO107-2,7)),1,MOD(AO107-2,7)-9))/7),"")</f>
        <v/>
      </c>
      <c r="AS107" s="82">
        <f>AS103+1</f>
        <v>44922</v>
      </c>
      <c r="AT107" s="85">
        <f>AS107</f>
        <v>44922</v>
      </c>
      <c r="AU107" s="87" t="str">
        <f ca="1">IFERROR(INDEX(_AnzeigeText,MATCH(AT107,_FeiertagsDaten,0)),"")</f>
        <v/>
      </c>
      <c r="AV107" s="89" t="str">
        <f>IF(OR(WEEKDAY(AS107,2)=1,DAY(AS107)=1),TRUNC((AS107-DATE(YEAR(AS107+3-MOD(AS107-2,7)),1,MOD(AS107-2,7)-9))/7),"")</f>
        <v/>
      </c>
    </row>
    <row r="108" spans="1:48" ht="17.25" customHeight="1" x14ac:dyDescent="0.2">
      <c r="A108" s="83"/>
      <c r="B108" s="86"/>
      <c r="C108" s="88"/>
      <c r="D108" s="90"/>
      <c r="E108" s="83"/>
      <c r="F108" s="86"/>
      <c r="G108" s="88"/>
      <c r="H108" s="90"/>
      <c r="I108" s="83"/>
      <c r="J108" s="86"/>
      <c r="K108" s="88"/>
      <c r="L108" s="90"/>
      <c r="M108" s="83"/>
      <c r="N108" s="86"/>
      <c r="O108" s="88"/>
      <c r="P108" s="90"/>
      <c r="Q108" s="83"/>
      <c r="R108" s="86"/>
      <c r="S108" s="88"/>
      <c r="T108" s="90"/>
      <c r="U108" s="83"/>
      <c r="V108" s="86"/>
      <c r="W108" s="88"/>
      <c r="X108" s="90"/>
      <c r="Y108" s="83"/>
      <c r="Z108" s="86"/>
      <c r="AA108" s="88"/>
      <c r="AB108" s="90"/>
      <c r="AC108" s="83"/>
      <c r="AD108" s="86"/>
      <c r="AE108" s="88"/>
      <c r="AF108" s="90"/>
      <c r="AG108" s="83"/>
      <c r="AH108" s="86"/>
      <c r="AI108" s="88"/>
      <c r="AJ108" s="90"/>
      <c r="AK108" s="83"/>
      <c r="AL108" s="86"/>
      <c r="AM108" s="88"/>
      <c r="AN108" s="90"/>
      <c r="AO108" s="83"/>
      <c r="AP108" s="86"/>
      <c r="AQ108" s="88"/>
      <c r="AR108" s="90"/>
      <c r="AS108" s="83"/>
      <c r="AT108" s="86"/>
      <c r="AU108" s="88"/>
      <c r="AV108" s="90"/>
    </row>
    <row r="109" spans="1:48" ht="17.25" customHeight="1" x14ac:dyDescent="0.2">
      <c r="A109" s="83"/>
      <c r="B109" s="86"/>
      <c r="C109" s="14" t="str">
        <f ca="1">IFERROR(INDEX(_AnzeigeText2,MATCH(B107,_EreignisseDatum,0)),"")</f>
        <v/>
      </c>
      <c r="D109" s="91" t="str">
        <f>IF(A107=_Start_MESZ,"Beginn MESZ",IF(A107=_Ende_MESZ,"Ende MESZ",""))</f>
        <v/>
      </c>
      <c r="E109" s="83"/>
      <c r="F109" s="86"/>
      <c r="G109" s="14" t="str">
        <f ca="1">IFERROR(INDEX(_AnzeigeText2,MATCH(F107,_EreignisseDatum,0)),"")</f>
        <v/>
      </c>
      <c r="H109" s="91" t="str">
        <f>IF(E107=_Start_MESZ,"Beginn MESZ",IF(E107=_Ende_MESZ,"Ende MESZ",""))</f>
        <v/>
      </c>
      <c r="I109" s="83"/>
      <c r="J109" s="86"/>
      <c r="K109" s="14" t="str">
        <f ca="1">IFERROR(INDEX(_AnzeigeText2,MATCH(J107,_EreignisseDatum,0)),"")</f>
        <v/>
      </c>
      <c r="L109" s="91" t="str">
        <f>IF(I107=_Start_MESZ,"Beginn MESZ",IF(I107=_Ende_MESZ,"Ende MESZ",""))</f>
        <v>Beginn MESZ</v>
      </c>
      <c r="M109" s="83"/>
      <c r="N109" s="86"/>
      <c r="O109" s="14" t="str">
        <f ca="1">IFERROR(INDEX(_AnzeigeText2,MATCH(N107,_EreignisseDatum,0)),"")</f>
        <v/>
      </c>
      <c r="P109" s="91" t="str">
        <f>IF(M107=_Start_MESZ,"Beginn MESZ",IF(M107=_Ende_MESZ,"Ende MESZ",""))</f>
        <v/>
      </c>
      <c r="Q109" s="83"/>
      <c r="R109" s="86"/>
      <c r="S109" s="14" t="str">
        <f ca="1">IFERROR(INDEX(_AnzeigeText2,MATCH(R107,_EreignisseDatum,0)),"")</f>
        <v/>
      </c>
      <c r="T109" s="91" t="str">
        <f>IF(Q107=_Start_MESZ,"Beginn MESZ",IF(Q107=_Ende_MESZ,"Ende MESZ",""))</f>
        <v/>
      </c>
      <c r="U109" s="83"/>
      <c r="V109" s="86"/>
      <c r="W109" s="14" t="str">
        <f ca="1">IFERROR(INDEX(_AnzeigeText2,MATCH(V107,_EreignisseDatum,0)),"")</f>
        <v/>
      </c>
      <c r="X109" s="91" t="str">
        <f>IF(U107=_Start_MESZ,"Beginn MESZ",IF(U107=_Ende_MESZ,"Ende MESZ",""))</f>
        <v/>
      </c>
      <c r="Y109" s="83"/>
      <c r="Z109" s="86"/>
      <c r="AA109" s="14" t="str">
        <f ca="1">IFERROR(INDEX(_AnzeigeText2,MATCH(Z107,_EreignisseDatum,0)),"")</f>
        <v/>
      </c>
      <c r="AB109" s="91" t="str">
        <f>IF(Y107=_Start_MESZ,"Beginn MESZ",IF(Y107=_Ende_MESZ,"Ende MESZ",""))</f>
        <v/>
      </c>
      <c r="AC109" s="83"/>
      <c r="AD109" s="86"/>
      <c r="AE109" s="14" t="str">
        <f ca="1">IFERROR(INDEX(_AnzeigeText2,MATCH(AD107,_EreignisseDatum,0)),"")</f>
        <v/>
      </c>
      <c r="AF109" s="91" t="str">
        <f>IF(AC107=_Start_MESZ,"Beginn MESZ",IF(AC107=_Ende_MESZ,"Ende MESZ",""))</f>
        <v/>
      </c>
      <c r="AG109" s="83"/>
      <c r="AH109" s="86"/>
      <c r="AI109" s="14" t="str">
        <f ca="1">IFERROR(INDEX(_AnzeigeText2,MATCH(AH107,_EreignisseDatum,0)),"")</f>
        <v/>
      </c>
      <c r="AJ109" s="91" t="str">
        <f>IF(AG107=_Start_MESZ,"Beginn MESZ",IF(AG107=_Ende_MESZ,"Ende MESZ",""))</f>
        <v/>
      </c>
      <c r="AK109" s="83"/>
      <c r="AL109" s="86"/>
      <c r="AM109" s="14" t="str">
        <f ca="1">IFERROR(INDEX(_AnzeigeText2,MATCH(AL107,_EreignisseDatum,0)),"")</f>
        <v/>
      </c>
      <c r="AN109" s="91" t="str">
        <f>IF(AK107=_Start_MESZ,"Beginn MESZ",IF(AK107=_Ende_MESZ,"Ende MESZ",""))</f>
        <v/>
      </c>
      <c r="AO109" s="83"/>
      <c r="AP109" s="86"/>
      <c r="AQ109" s="14" t="str">
        <f ca="1">IFERROR(INDEX(_AnzeigeText2,MATCH(AP107,_EreignisseDatum,0)),"")</f>
        <v/>
      </c>
      <c r="AR109" s="91" t="str">
        <f>IF(AO107=_Start_MESZ,"Beginn MESZ",IF(AO107=_Ende_MESZ,"Ende MESZ",""))</f>
        <v/>
      </c>
      <c r="AS109" s="83"/>
      <c r="AT109" s="86"/>
      <c r="AU109" s="14" t="str">
        <f ca="1">IFERROR(INDEX(_AnzeigeText2,MATCH(AT107,_EreignisseDatum,0)),"")</f>
        <v>Betriebsruhe</v>
      </c>
      <c r="AV109" s="91" t="str">
        <f>IF(AS107=_Start_MESZ,"Beginn MESZ",IF(AS107=_Ende_MESZ,"Ende MESZ",""))</f>
        <v/>
      </c>
    </row>
    <row r="110" spans="1:48" ht="17.25" customHeight="1" thickBot="1" x14ac:dyDescent="0.25">
      <c r="A110" s="84"/>
      <c r="B110" s="15">
        <f>B107-_fstDay+1</f>
        <v>27</v>
      </c>
      <c r="C110" s="16" t="str">
        <f ca="1">IFERROR(IF(ISNA(INDEX(_AnzeigeText2,MATCH(B107,_EreignisseDatum,0))),"",IF(INDEX(_EreignisseHaeufigkeit,MATCH(B107,_EreignisseDatum,0))=1,"",INDEX(_AnzeigeText2,MATCH(B107,_EreignisseDatum,0)+1))),"")</f>
        <v/>
      </c>
      <c r="D110" s="92"/>
      <c r="E110" s="84"/>
      <c r="F110" s="15">
        <f>F107-_fstDay+1</f>
        <v>58</v>
      </c>
      <c r="G110" s="16" t="str">
        <f ca="1">IFERROR(IF(ISNA(INDEX(_AnzeigeText2,MATCH(F107,_EreignisseDatum,0))),"",IF(INDEX(_EreignisseHaeufigkeit,MATCH(F107,_EreignisseDatum,0))=1,"",INDEX(_AnzeigeText2,MATCH(F107,_EreignisseDatum,0)+1))),"")</f>
        <v/>
      </c>
      <c r="H110" s="92"/>
      <c r="I110" s="84"/>
      <c r="J110" s="15">
        <f>J107-_fstDay+1</f>
        <v>86</v>
      </c>
      <c r="K110" s="16" t="str">
        <f ca="1">IFERROR(IF(ISNA(INDEX(_AnzeigeText2,MATCH(J107,_EreignisseDatum,0))),"",IF(INDEX(_EreignisseHaeufigkeit,MATCH(J107,_EreignisseDatum,0))=1,"",INDEX(_AnzeigeText2,MATCH(J107,_EreignisseDatum,0)+1))),"")</f>
        <v/>
      </c>
      <c r="L110" s="92"/>
      <c r="M110" s="84"/>
      <c r="N110" s="15">
        <f>N107-_fstDay+1</f>
        <v>117</v>
      </c>
      <c r="O110" s="16" t="str">
        <f ca="1">IFERROR(IF(ISNA(INDEX(_AnzeigeText2,MATCH(N107,_EreignisseDatum,0))),"",IF(INDEX(_EreignisseHaeufigkeit,MATCH(N107,_EreignisseDatum,0))=1,"",INDEX(_AnzeigeText2,MATCH(N107,_EreignisseDatum,0)+1))),"")</f>
        <v/>
      </c>
      <c r="P110" s="92"/>
      <c r="Q110" s="84"/>
      <c r="R110" s="15">
        <f>R107-_fstDay+1</f>
        <v>147</v>
      </c>
      <c r="S110" s="16" t="str">
        <f ca="1">IFERROR(IF(ISNA(INDEX(_AnzeigeText2,MATCH(R107,_EreignisseDatum,0))),"",IF(INDEX(_EreignisseHaeufigkeit,MATCH(R107,_EreignisseDatum,0))=1,"",INDEX(_AnzeigeText2,MATCH(R107,_EreignisseDatum,0)+1))),"")</f>
        <v/>
      </c>
      <c r="T110" s="92"/>
      <c r="U110" s="84"/>
      <c r="V110" s="15">
        <f>V107-_fstDay+1</f>
        <v>178</v>
      </c>
      <c r="W110" s="16" t="str">
        <f ca="1">IFERROR(IF(ISNA(INDEX(_AnzeigeText2,MATCH(V107,_EreignisseDatum,0))),"",IF(INDEX(_EreignisseHaeufigkeit,MATCH(V107,_EreignisseDatum,0))=1,"",INDEX(_AnzeigeText2,MATCH(V107,_EreignisseDatum,0)+1))),"")</f>
        <v/>
      </c>
      <c r="X110" s="92"/>
      <c r="Y110" s="84"/>
      <c r="Z110" s="15">
        <f>Z107-_fstDay+1</f>
        <v>208</v>
      </c>
      <c r="AA110" s="16" t="str">
        <f ca="1">IFERROR(IF(ISNA(INDEX(_AnzeigeText2,MATCH(Z107,_EreignisseDatum,0))),"",IF(INDEX(_EreignisseHaeufigkeit,MATCH(Z107,_EreignisseDatum,0))=1,"",INDEX(_AnzeigeText2,MATCH(Z107,_EreignisseDatum,0)+1))),"")</f>
        <v/>
      </c>
      <c r="AB110" s="92"/>
      <c r="AC110" s="84"/>
      <c r="AD110" s="15">
        <f>AD107-_fstDay+1</f>
        <v>239</v>
      </c>
      <c r="AE110" s="16" t="str">
        <f ca="1">IFERROR(IF(ISNA(INDEX(_AnzeigeText2,MATCH(AD107,_EreignisseDatum,0))),"",IF(INDEX(_EreignisseHaeufigkeit,MATCH(AD107,_EreignisseDatum,0))=1,"",INDEX(_AnzeigeText2,MATCH(AD107,_EreignisseDatum,0)+1))),"")</f>
        <v/>
      </c>
      <c r="AF110" s="92"/>
      <c r="AG110" s="84"/>
      <c r="AH110" s="15">
        <f>AH107-_fstDay+1</f>
        <v>270</v>
      </c>
      <c r="AI110" s="16" t="str">
        <f ca="1">IFERROR(IF(ISNA(INDEX(_AnzeigeText2,MATCH(AH107,_EreignisseDatum,0))),"",IF(INDEX(_EreignisseHaeufigkeit,MATCH(AH107,_EreignisseDatum,0))=1,"",INDEX(_AnzeigeText2,MATCH(AH107,_EreignisseDatum,0)+1))),"")</f>
        <v/>
      </c>
      <c r="AJ110" s="92"/>
      <c r="AK110" s="84"/>
      <c r="AL110" s="15">
        <f>AL107-_fstDay+1</f>
        <v>300</v>
      </c>
      <c r="AM110" s="16" t="str">
        <f ca="1">IFERROR(IF(ISNA(INDEX(_AnzeigeText2,MATCH(AL107,_EreignisseDatum,0))),"",IF(INDEX(_EreignisseHaeufigkeit,MATCH(AL107,_EreignisseDatum,0))=1,"",INDEX(_AnzeigeText2,MATCH(AL107,_EreignisseDatum,0)+1))),"")</f>
        <v/>
      </c>
      <c r="AN110" s="92"/>
      <c r="AO110" s="84"/>
      <c r="AP110" s="15">
        <f>AP107-_fstDay+1</f>
        <v>331</v>
      </c>
      <c r="AQ110" s="16" t="str">
        <f ca="1">IFERROR(IF(ISNA(INDEX(_AnzeigeText2,MATCH(AP107,_EreignisseDatum,0))),"",IF(INDEX(_EreignisseHaeufigkeit,MATCH(AP107,_EreignisseDatum,0))=1,"",INDEX(_AnzeigeText2,MATCH(AP107,_EreignisseDatum,0)+1))),"")</f>
        <v/>
      </c>
      <c r="AR110" s="92"/>
      <c r="AS110" s="84"/>
      <c r="AT110" s="15">
        <f>AT107-_fstDay+1</f>
        <v>361</v>
      </c>
      <c r="AU110" s="16" t="str">
        <f ca="1">IFERROR(IF(ISNA(INDEX(_AnzeigeText2,MATCH(AT107,_EreignisseDatum,0))),"",IF(INDEX(_EreignisseHaeufigkeit,MATCH(AT107,_EreignisseDatum,0))=1,"",INDEX(_AnzeigeText2,MATCH(AT107,_EreignisseDatum,0)+1))),"")</f>
        <v/>
      </c>
      <c r="AV110" s="92"/>
    </row>
    <row r="111" spans="1:48" ht="17.25" customHeight="1" x14ac:dyDescent="0.2">
      <c r="A111" s="82">
        <f>A107+1</f>
        <v>44589</v>
      </c>
      <c r="B111" s="85">
        <f>A111</f>
        <v>44589</v>
      </c>
      <c r="C111" s="87" t="str">
        <f ca="1">IFERROR(INDEX(_AnzeigeText,MATCH(B111,_FeiertagsDaten,0)),"")</f>
        <v/>
      </c>
      <c r="D111" s="89" t="str">
        <f>IF(OR(WEEKDAY(A111,2)=1,DAY(A111)=1),TRUNC((A111-DATE(YEAR(A111+3-MOD(A111-2,7)),1,MOD(A111-2,7)-9))/7),"")</f>
        <v/>
      </c>
      <c r="E111" s="82">
        <f>E107+1</f>
        <v>44620</v>
      </c>
      <c r="F111" s="85">
        <f>E111</f>
        <v>44620</v>
      </c>
      <c r="G111" s="87" t="str">
        <f ca="1">IFERROR(INDEX(_AnzeigeText,MATCH(F111,_FeiertagsDaten,0)),"")</f>
        <v>Rosenmontag</v>
      </c>
      <c r="H111" s="89">
        <f>IF(OR(WEEKDAY(E111,2)=1,DAY(E111)=1),TRUNC((E111-DATE(YEAR(E111+3-MOD(E111-2,7)),1,MOD(E111-2,7)-9))/7),"")</f>
        <v>9</v>
      </c>
      <c r="I111" s="82">
        <f>I107+1</f>
        <v>44648</v>
      </c>
      <c r="J111" s="85">
        <f>I111</f>
        <v>44648</v>
      </c>
      <c r="K111" s="87" t="str">
        <f ca="1">IFERROR(INDEX(_AnzeigeText,MATCH(J111,_FeiertagsDaten,0)),"")</f>
        <v/>
      </c>
      <c r="L111" s="89">
        <f>IF(OR(WEEKDAY(I111,2)=1,DAY(I111)=1),TRUNC((I111-DATE(YEAR(I111+3-MOD(I111-2,7)),1,MOD(I111-2,7)-9))/7),"")</f>
        <v>13</v>
      </c>
      <c r="M111" s="82">
        <f>M107+1</f>
        <v>44679</v>
      </c>
      <c r="N111" s="85">
        <f>M111</f>
        <v>44679</v>
      </c>
      <c r="O111" s="87" t="str">
        <f ca="1">IFERROR(INDEX(_AnzeigeText,MATCH(N111,_FeiertagsDaten,0)),"")</f>
        <v/>
      </c>
      <c r="P111" s="89" t="str">
        <f>IF(OR(WEEKDAY(M111,2)=1,DAY(M111)=1),TRUNC((M111-DATE(YEAR(M111+3-MOD(M111-2,7)),1,MOD(M111-2,7)-9))/7),"")</f>
        <v/>
      </c>
      <c r="Q111" s="82">
        <f>Q107+1</f>
        <v>44709</v>
      </c>
      <c r="R111" s="85">
        <f>Q111</f>
        <v>44709</v>
      </c>
      <c r="S111" s="87" t="str">
        <f ca="1">IFERROR(INDEX(_AnzeigeText,MATCH(R111,_FeiertagsDaten,0)),"")</f>
        <v/>
      </c>
      <c r="T111" s="89" t="str">
        <f>IF(OR(WEEKDAY(Q111,2)=1,DAY(Q111)=1),TRUNC((Q111-DATE(YEAR(Q111+3-MOD(Q111-2,7)),1,MOD(Q111-2,7)-9))/7),"")</f>
        <v/>
      </c>
      <c r="U111" s="82">
        <f>U107+1</f>
        <v>44740</v>
      </c>
      <c r="V111" s="85">
        <f>U111</f>
        <v>44740</v>
      </c>
      <c r="W111" s="87" t="str">
        <f ca="1">IFERROR(INDEX(_AnzeigeText,MATCH(V111,_FeiertagsDaten,0)),"")</f>
        <v/>
      </c>
      <c r="X111" s="89" t="str">
        <f>IF(OR(WEEKDAY(U111,2)=1,DAY(U111)=1),TRUNC((U111-DATE(YEAR(U111+3-MOD(U111-2,7)),1,MOD(U111-2,7)-9))/7),"")</f>
        <v/>
      </c>
      <c r="Y111" s="82">
        <f>Y107+1</f>
        <v>44770</v>
      </c>
      <c r="Z111" s="85">
        <f>Y111</f>
        <v>44770</v>
      </c>
      <c r="AA111" s="87" t="str">
        <f ca="1">IFERROR(INDEX(_AnzeigeText,MATCH(Z111,_FeiertagsDaten,0)),"")</f>
        <v/>
      </c>
      <c r="AB111" s="89" t="str">
        <f>IF(OR(WEEKDAY(Y111,2)=1,DAY(Y111)=1),TRUNC((Y111-DATE(YEAR(Y111+3-MOD(Y111-2,7)),1,MOD(Y111-2,7)-9))/7),"")</f>
        <v/>
      </c>
      <c r="AC111" s="82">
        <f>AC107+1</f>
        <v>44801</v>
      </c>
      <c r="AD111" s="85">
        <f>AC111</f>
        <v>44801</v>
      </c>
      <c r="AE111" s="87" t="str">
        <f ca="1">IFERROR(INDEX(_AnzeigeText,MATCH(AD111,_FeiertagsDaten,0)),"")</f>
        <v/>
      </c>
      <c r="AF111" s="89" t="str">
        <f>IF(OR(WEEKDAY(AC111,2)=1,DAY(AC111)=1),TRUNC((AC111-DATE(YEAR(AC111+3-MOD(AC111-2,7)),1,MOD(AC111-2,7)-9))/7),"")</f>
        <v/>
      </c>
      <c r="AG111" s="82">
        <f>AG107+1</f>
        <v>44832</v>
      </c>
      <c r="AH111" s="85">
        <f>AG111</f>
        <v>44832</v>
      </c>
      <c r="AI111" s="87" t="str">
        <f ca="1">IFERROR(INDEX(_AnzeigeText,MATCH(AH111,_FeiertagsDaten,0)),"")</f>
        <v/>
      </c>
      <c r="AJ111" s="89" t="str">
        <f>IF(OR(WEEKDAY(AG111,2)=1,DAY(AG111)=1),TRUNC((AG111-DATE(YEAR(AG111+3-MOD(AG111-2,7)),1,MOD(AG111-2,7)-9))/7),"")</f>
        <v/>
      </c>
      <c r="AK111" s="82">
        <f>AK107+1</f>
        <v>44862</v>
      </c>
      <c r="AL111" s="85">
        <f>AK111</f>
        <v>44862</v>
      </c>
      <c r="AM111" s="87" t="str">
        <f ca="1">IFERROR(INDEX(_AnzeigeText,MATCH(AL111,_FeiertagsDaten,0)),"")</f>
        <v/>
      </c>
      <c r="AN111" s="89" t="str">
        <f>IF(OR(WEEKDAY(AK111,2)=1,DAY(AK111)=1),TRUNC((AK111-DATE(YEAR(AK111+3-MOD(AK111-2,7)),1,MOD(AK111-2,7)-9))/7),"")</f>
        <v/>
      </c>
      <c r="AO111" s="82">
        <f>AO107+1</f>
        <v>44893</v>
      </c>
      <c r="AP111" s="85">
        <f>AO111</f>
        <v>44893</v>
      </c>
      <c r="AQ111" s="87" t="str">
        <f ca="1">IFERROR(INDEX(_AnzeigeText,MATCH(AP111,_FeiertagsDaten,0)),"")</f>
        <v/>
      </c>
      <c r="AR111" s="89">
        <f>IF(OR(WEEKDAY(AO111,2)=1,DAY(AO111)=1),TRUNC((AO111-DATE(YEAR(AO111+3-MOD(AO111-2,7)),1,MOD(AO111-2,7)-9))/7),"")</f>
        <v>48</v>
      </c>
      <c r="AS111" s="82">
        <f>AS107+1</f>
        <v>44923</v>
      </c>
      <c r="AT111" s="85">
        <f>AS111</f>
        <v>44923</v>
      </c>
      <c r="AU111" s="87" t="str">
        <f ca="1">IFERROR(INDEX(_AnzeigeText,MATCH(AT111,_FeiertagsDaten,0)),"")</f>
        <v/>
      </c>
      <c r="AV111" s="89" t="str">
        <f>IF(OR(WEEKDAY(AS111,2)=1,DAY(AS111)=1),TRUNC((AS111-DATE(YEAR(AS111+3-MOD(AS111-2,7)),1,MOD(AS111-2,7)-9))/7),"")</f>
        <v/>
      </c>
    </row>
    <row r="112" spans="1:48" ht="17.25" customHeight="1" x14ac:dyDescent="0.2">
      <c r="A112" s="83"/>
      <c r="B112" s="86"/>
      <c r="C112" s="88"/>
      <c r="D112" s="90"/>
      <c r="E112" s="83"/>
      <c r="F112" s="86"/>
      <c r="G112" s="88"/>
      <c r="H112" s="90"/>
      <c r="I112" s="83"/>
      <c r="J112" s="86"/>
      <c r="K112" s="88"/>
      <c r="L112" s="90"/>
      <c r="M112" s="83"/>
      <c r="N112" s="86"/>
      <c r="O112" s="88"/>
      <c r="P112" s="90"/>
      <c r="Q112" s="83"/>
      <c r="R112" s="86"/>
      <c r="S112" s="88"/>
      <c r="T112" s="90"/>
      <c r="U112" s="83"/>
      <c r="V112" s="86"/>
      <c r="W112" s="88"/>
      <c r="X112" s="90"/>
      <c r="Y112" s="83"/>
      <c r="Z112" s="86"/>
      <c r="AA112" s="88"/>
      <c r="AB112" s="90"/>
      <c r="AC112" s="83"/>
      <c r="AD112" s="86"/>
      <c r="AE112" s="88"/>
      <c r="AF112" s="90"/>
      <c r="AG112" s="83"/>
      <c r="AH112" s="86"/>
      <c r="AI112" s="88"/>
      <c r="AJ112" s="90"/>
      <c r="AK112" s="83"/>
      <c r="AL112" s="86"/>
      <c r="AM112" s="88"/>
      <c r="AN112" s="90"/>
      <c r="AO112" s="83"/>
      <c r="AP112" s="86"/>
      <c r="AQ112" s="88"/>
      <c r="AR112" s="90"/>
      <c r="AS112" s="83"/>
      <c r="AT112" s="86"/>
      <c r="AU112" s="88"/>
      <c r="AV112" s="90"/>
    </row>
    <row r="113" spans="1:48" ht="17.25" customHeight="1" x14ac:dyDescent="0.2">
      <c r="A113" s="83"/>
      <c r="B113" s="86"/>
      <c r="C113" s="14" t="str">
        <f ca="1">IFERROR(INDEX(_AnzeigeText2,MATCH(B111,_EreignisseDatum,0)),"")</f>
        <v/>
      </c>
      <c r="D113" s="91" t="str">
        <f>IF(A111=_Start_MESZ,"Beginn MESZ",IF(A111=_Ende_MESZ,"Ende MESZ",""))</f>
        <v/>
      </c>
      <c r="E113" s="83"/>
      <c r="F113" s="86"/>
      <c r="G113" s="14" t="str">
        <f ca="1">IFERROR(INDEX(_AnzeigeText2,MATCH(F111,_EreignisseDatum,0)),"")</f>
        <v/>
      </c>
      <c r="H113" s="91" t="str">
        <f>IF(E111=_Start_MESZ,"Beginn MESZ",IF(E111=_Ende_MESZ,"Ende MESZ",""))</f>
        <v/>
      </c>
      <c r="I113" s="83"/>
      <c r="J113" s="86"/>
      <c r="K113" s="14" t="str">
        <f ca="1">IFERROR(INDEX(_AnzeigeText2,MATCH(J111,_EreignisseDatum,0)),"")</f>
        <v/>
      </c>
      <c r="L113" s="91" t="str">
        <f>IF(I111=_Start_MESZ,"Beginn MESZ",IF(I111=_Ende_MESZ,"Ende MESZ",""))</f>
        <v/>
      </c>
      <c r="M113" s="83"/>
      <c r="N113" s="86"/>
      <c r="O113" s="14" t="str">
        <f ca="1">IFERROR(INDEX(_AnzeigeText2,MATCH(N111,_EreignisseDatum,0)),"")</f>
        <v/>
      </c>
      <c r="P113" s="91" t="str">
        <f>IF(M111=_Start_MESZ,"Beginn MESZ",IF(M111=_Ende_MESZ,"Ende MESZ",""))</f>
        <v/>
      </c>
      <c r="Q113" s="83"/>
      <c r="R113" s="86"/>
      <c r="S113" s="14" t="str">
        <f ca="1">IFERROR(INDEX(_AnzeigeText2,MATCH(R111,_EreignisseDatum,0)),"")</f>
        <v/>
      </c>
      <c r="T113" s="91" t="str">
        <f>IF(Q111=_Start_MESZ,"Beginn MESZ",IF(Q111=_Ende_MESZ,"Ende MESZ",""))</f>
        <v/>
      </c>
      <c r="U113" s="83"/>
      <c r="V113" s="86"/>
      <c r="W113" s="14" t="str">
        <f ca="1">IFERROR(INDEX(_AnzeigeText2,MATCH(V111,_EreignisseDatum,0)),"")</f>
        <v/>
      </c>
      <c r="X113" s="91" t="str">
        <f>IF(U111=_Start_MESZ,"Beginn MESZ",IF(U111=_Ende_MESZ,"Ende MESZ",""))</f>
        <v/>
      </c>
      <c r="Y113" s="83"/>
      <c r="Z113" s="86"/>
      <c r="AA113" s="14" t="str">
        <f ca="1">IFERROR(INDEX(_AnzeigeText2,MATCH(Z111,_EreignisseDatum,0)),"")</f>
        <v/>
      </c>
      <c r="AB113" s="91" t="str">
        <f>IF(Y111=_Start_MESZ,"Beginn MESZ",IF(Y111=_Ende_MESZ,"Ende MESZ",""))</f>
        <v/>
      </c>
      <c r="AC113" s="83"/>
      <c r="AD113" s="86"/>
      <c r="AE113" s="14" t="str">
        <f ca="1">IFERROR(INDEX(_AnzeigeText2,MATCH(AD111,_EreignisseDatum,0)),"")</f>
        <v/>
      </c>
      <c r="AF113" s="91" t="str">
        <f>IF(AC111=_Start_MESZ,"Beginn MESZ",IF(AC111=_Ende_MESZ,"Ende MESZ",""))</f>
        <v/>
      </c>
      <c r="AG113" s="83"/>
      <c r="AH113" s="86"/>
      <c r="AI113" s="14" t="str">
        <f ca="1">IFERROR(INDEX(_AnzeigeText2,MATCH(AH111,_EreignisseDatum,0)),"")</f>
        <v/>
      </c>
      <c r="AJ113" s="91" t="str">
        <f>IF(AG111=_Start_MESZ,"Beginn MESZ",IF(AG111=_Ende_MESZ,"Ende MESZ",""))</f>
        <v/>
      </c>
      <c r="AK113" s="83"/>
      <c r="AL113" s="86"/>
      <c r="AM113" s="14" t="str">
        <f ca="1">IFERROR(INDEX(_AnzeigeText2,MATCH(AL111,_EreignisseDatum,0)),"")</f>
        <v/>
      </c>
      <c r="AN113" s="91" t="str">
        <f>IF(AK111=_Start_MESZ,"Beginn MESZ",IF(AK111=_Ende_MESZ,"Ende MESZ",""))</f>
        <v/>
      </c>
      <c r="AO113" s="83"/>
      <c r="AP113" s="86"/>
      <c r="AQ113" s="14" t="str">
        <f ca="1">IFERROR(INDEX(_AnzeigeText2,MATCH(AP111,_EreignisseDatum,0)),"")</f>
        <v/>
      </c>
      <c r="AR113" s="91" t="str">
        <f>IF(AO111=_Start_MESZ,"Beginn MESZ",IF(AO111=_Ende_MESZ,"Ende MESZ",""))</f>
        <v/>
      </c>
      <c r="AS113" s="83"/>
      <c r="AT113" s="86"/>
      <c r="AU113" s="14" t="str">
        <f ca="1">IFERROR(INDEX(_AnzeigeText2,MATCH(AT111,_EreignisseDatum,0)),"")</f>
        <v>Betriebsruhe</v>
      </c>
      <c r="AV113" s="91" t="str">
        <f>IF(AS111=_Start_MESZ,"Beginn MESZ",IF(AS111=_Ende_MESZ,"Ende MESZ",""))</f>
        <v/>
      </c>
    </row>
    <row r="114" spans="1:48" ht="17.25" customHeight="1" thickBot="1" x14ac:dyDescent="0.25">
      <c r="A114" s="84"/>
      <c r="B114" s="15">
        <f>B111-_fstDay+1</f>
        <v>28</v>
      </c>
      <c r="C114" s="16" t="str">
        <f ca="1">IFERROR(IF(ISNA(INDEX(_AnzeigeText2,MATCH(B111,_EreignisseDatum,0))),"",IF(INDEX(_EreignisseHaeufigkeit,MATCH(B111,_EreignisseDatum,0))=1,"",INDEX(_AnzeigeText2,MATCH(B111,_EreignisseDatum,0)+1))),"")</f>
        <v/>
      </c>
      <c r="D114" s="92"/>
      <c r="E114" s="84"/>
      <c r="F114" s="15">
        <f>F111-_fstDay+1</f>
        <v>59</v>
      </c>
      <c r="G114" s="16" t="str">
        <f ca="1">IFERROR(IF(ISNA(INDEX(_AnzeigeText2,MATCH(F111,_EreignisseDatum,0))),"",IF(INDEX(_EreignisseHaeufigkeit,MATCH(F111,_EreignisseDatum,0))=1,"",INDEX(_AnzeigeText2,MATCH(F111,_EreignisseDatum,0)+1))),"")</f>
        <v/>
      </c>
      <c r="H114" s="92"/>
      <c r="I114" s="84"/>
      <c r="J114" s="15">
        <f>J111-_fstDay+1</f>
        <v>87</v>
      </c>
      <c r="K114" s="16" t="str">
        <f ca="1">IFERROR(IF(ISNA(INDEX(_AnzeigeText2,MATCH(J111,_EreignisseDatum,0))),"",IF(INDEX(_EreignisseHaeufigkeit,MATCH(J111,_EreignisseDatum,0))=1,"",INDEX(_AnzeigeText2,MATCH(J111,_EreignisseDatum,0)+1))),"")</f>
        <v/>
      </c>
      <c r="L114" s="92"/>
      <c r="M114" s="84"/>
      <c r="N114" s="15">
        <f>N111-_fstDay+1</f>
        <v>118</v>
      </c>
      <c r="O114" s="16" t="str">
        <f ca="1">IFERROR(IF(ISNA(INDEX(_AnzeigeText2,MATCH(N111,_EreignisseDatum,0))),"",IF(INDEX(_EreignisseHaeufigkeit,MATCH(N111,_EreignisseDatum,0))=1,"",INDEX(_AnzeigeText2,MATCH(N111,_EreignisseDatum,0)+1))),"")</f>
        <v/>
      </c>
      <c r="P114" s="92"/>
      <c r="Q114" s="84"/>
      <c r="R114" s="15">
        <f>R111-_fstDay+1</f>
        <v>148</v>
      </c>
      <c r="S114" s="16" t="str">
        <f ca="1">IFERROR(IF(ISNA(INDEX(_AnzeigeText2,MATCH(R111,_EreignisseDatum,0))),"",IF(INDEX(_EreignisseHaeufigkeit,MATCH(R111,_EreignisseDatum,0))=1,"",INDEX(_AnzeigeText2,MATCH(R111,_EreignisseDatum,0)+1))),"")</f>
        <v/>
      </c>
      <c r="T114" s="92"/>
      <c r="U114" s="84"/>
      <c r="V114" s="15">
        <f>V111-_fstDay+1</f>
        <v>179</v>
      </c>
      <c r="W114" s="16" t="str">
        <f ca="1">IFERROR(IF(ISNA(INDEX(_AnzeigeText2,MATCH(V111,_EreignisseDatum,0))),"",IF(INDEX(_EreignisseHaeufigkeit,MATCH(V111,_EreignisseDatum,0))=1,"",INDEX(_AnzeigeText2,MATCH(V111,_EreignisseDatum,0)+1))),"")</f>
        <v/>
      </c>
      <c r="X114" s="92"/>
      <c r="Y114" s="84"/>
      <c r="Z114" s="15">
        <f>Z111-_fstDay+1</f>
        <v>209</v>
      </c>
      <c r="AA114" s="16" t="str">
        <f ca="1">IFERROR(IF(ISNA(INDEX(_AnzeigeText2,MATCH(Z111,_EreignisseDatum,0))),"",IF(INDEX(_EreignisseHaeufigkeit,MATCH(Z111,_EreignisseDatum,0))=1,"",INDEX(_AnzeigeText2,MATCH(Z111,_EreignisseDatum,0)+1))),"")</f>
        <v/>
      </c>
      <c r="AB114" s="92"/>
      <c r="AC114" s="84"/>
      <c r="AD114" s="15">
        <f>AD111-_fstDay+1</f>
        <v>240</v>
      </c>
      <c r="AE114" s="16" t="str">
        <f ca="1">IFERROR(IF(ISNA(INDEX(_AnzeigeText2,MATCH(AD111,_EreignisseDatum,0))),"",IF(INDEX(_EreignisseHaeufigkeit,MATCH(AD111,_EreignisseDatum,0))=1,"",INDEX(_AnzeigeText2,MATCH(AD111,_EreignisseDatum,0)+1))),"")</f>
        <v/>
      </c>
      <c r="AF114" s="92"/>
      <c r="AG114" s="84"/>
      <c r="AH114" s="15">
        <f>AH111-_fstDay+1</f>
        <v>271</v>
      </c>
      <c r="AI114" s="16" t="str">
        <f ca="1">IFERROR(IF(ISNA(INDEX(_AnzeigeText2,MATCH(AH111,_EreignisseDatum,0))),"",IF(INDEX(_EreignisseHaeufigkeit,MATCH(AH111,_EreignisseDatum,0))=1,"",INDEX(_AnzeigeText2,MATCH(AH111,_EreignisseDatum,0)+1))),"")</f>
        <v/>
      </c>
      <c r="AJ114" s="92"/>
      <c r="AK114" s="84"/>
      <c r="AL114" s="15">
        <f>AL111-_fstDay+1</f>
        <v>301</v>
      </c>
      <c r="AM114" s="16" t="str">
        <f ca="1">IFERROR(IF(ISNA(INDEX(_AnzeigeText2,MATCH(AL111,_EreignisseDatum,0))),"",IF(INDEX(_EreignisseHaeufigkeit,MATCH(AL111,_EreignisseDatum,0))=1,"",INDEX(_AnzeigeText2,MATCH(AL111,_EreignisseDatum,0)+1))),"")</f>
        <v/>
      </c>
      <c r="AN114" s="92"/>
      <c r="AO114" s="84"/>
      <c r="AP114" s="15">
        <f>AP111-_fstDay+1</f>
        <v>332</v>
      </c>
      <c r="AQ114" s="16" t="str">
        <f ca="1">IFERROR(IF(ISNA(INDEX(_AnzeigeText2,MATCH(AP111,_EreignisseDatum,0))),"",IF(INDEX(_EreignisseHaeufigkeit,MATCH(AP111,_EreignisseDatum,0))=1,"",INDEX(_AnzeigeText2,MATCH(AP111,_EreignisseDatum,0)+1))),"")</f>
        <v/>
      </c>
      <c r="AR114" s="92"/>
      <c r="AS114" s="84"/>
      <c r="AT114" s="15">
        <f>AT111-_fstDay+1</f>
        <v>362</v>
      </c>
      <c r="AU114" s="16" t="str">
        <f ca="1">IFERROR(IF(ISNA(INDEX(_AnzeigeText2,MATCH(AT111,_EreignisseDatum,0))),"",IF(INDEX(_EreignisseHaeufigkeit,MATCH(AT111,_EreignisseDatum,0))=1,"",INDEX(_AnzeigeText2,MATCH(AT111,_EreignisseDatum,0)+1))),"")</f>
        <v/>
      </c>
      <c r="AV114" s="92"/>
    </row>
    <row r="115" spans="1:48" ht="17.25" customHeight="1" x14ac:dyDescent="0.2">
      <c r="A115" s="82">
        <f>A111+1</f>
        <v>44590</v>
      </c>
      <c r="B115" s="85">
        <f>A115</f>
        <v>44590</v>
      </c>
      <c r="C115" s="87" t="str">
        <f ca="1">IFERROR(INDEX(_AnzeigeText,MATCH(B115,_FeiertagsDaten,0)),"")</f>
        <v/>
      </c>
      <c r="D115" s="89" t="str">
        <f>IF(OR(WEEKDAY(A115,2)=1,DAY(A115)=1),TRUNC((A115-DATE(YEAR(A115+3-MOD(A115-2,7)),1,MOD(A115-2,7)-9))/7),"")</f>
        <v/>
      </c>
      <c r="E115" s="82" t="str">
        <f>IF(DAY(E111+1)=1,"",E111+1)</f>
        <v/>
      </c>
      <c r="F115" s="85" t="str">
        <f>E115</f>
        <v/>
      </c>
      <c r="G115" s="87" t="str">
        <f ca="1">IFERROR(INDEX(_AnzeigeText,MATCH(F115,_FeiertagsDaten,0)),"")</f>
        <v/>
      </c>
      <c r="H115" s="89" t="str">
        <f>IF(E115="","",IF(OR(WEEKDAY(E115,2)=1,DAY(E115)=1),TRUNC((E115-DATE(YEAR(E115+3-MOD(E115-2,7)),1,MOD(E115-2,7)-9))/7),""))</f>
        <v/>
      </c>
      <c r="I115" s="82">
        <f>I111+1</f>
        <v>44649</v>
      </c>
      <c r="J115" s="85">
        <f>I115</f>
        <v>44649</v>
      </c>
      <c r="K115" s="87" t="str">
        <f ca="1">IFERROR(INDEX(_AnzeigeText,MATCH(J115,_FeiertagsDaten,0)),"")</f>
        <v/>
      </c>
      <c r="L115" s="89" t="str">
        <f>IF(OR(WEEKDAY(I115,2)=1,DAY(I115)=1),TRUNC((I115-DATE(YEAR(I115+3-MOD(I115-2,7)),1,MOD(I115-2,7)-9))/7),"")</f>
        <v/>
      </c>
      <c r="M115" s="82">
        <f>M111+1</f>
        <v>44680</v>
      </c>
      <c r="N115" s="85">
        <f>M115</f>
        <v>44680</v>
      </c>
      <c r="O115" s="87" t="str">
        <f ca="1">IFERROR(INDEX(_AnzeigeText,MATCH(N115,_FeiertagsDaten,0)),"")</f>
        <v/>
      </c>
      <c r="P115" s="89" t="str">
        <f>IF(OR(WEEKDAY(M115,2)=1,DAY(M115)=1),TRUNC((M115-DATE(YEAR(M115+3-MOD(M115-2,7)),1,MOD(M115-2,7)-9))/7),"")</f>
        <v/>
      </c>
      <c r="Q115" s="82">
        <f>Q111+1</f>
        <v>44710</v>
      </c>
      <c r="R115" s="85">
        <f>Q115</f>
        <v>44710</v>
      </c>
      <c r="S115" s="87" t="str">
        <f ca="1">IFERROR(INDEX(_AnzeigeText,MATCH(R115,_FeiertagsDaten,0)),"")</f>
        <v/>
      </c>
      <c r="T115" s="89" t="str">
        <f>IF(OR(WEEKDAY(Q115,2)=1,DAY(Q115)=1),TRUNC((Q115-DATE(YEAR(Q115+3-MOD(Q115-2,7)),1,MOD(Q115-2,7)-9))/7),"")</f>
        <v/>
      </c>
      <c r="U115" s="82">
        <f>U111+1</f>
        <v>44741</v>
      </c>
      <c r="V115" s="85">
        <f>U115</f>
        <v>44741</v>
      </c>
      <c r="W115" s="87" t="str">
        <f ca="1">IFERROR(INDEX(_AnzeigeText,MATCH(V115,_FeiertagsDaten,0)),"")</f>
        <v/>
      </c>
      <c r="X115" s="89" t="str">
        <f>IF(OR(WEEKDAY(U115,2)=1,DAY(U115)=1),TRUNC((U115-DATE(YEAR(U115+3-MOD(U115-2,7)),1,MOD(U115-2,7)-9))/7),"")</f>
        <v/>
      </c>
      <c r="Y115" s="82">
        <f>Y111+1</f>
        <v>44771</v>
      </c>
      <c r="Z115" s="85">
        <f>Y115</f>
        <v>44771</v>
      </c>
      <c r="AA115" s="87" t="str">
        <f ca="1">IFERROR(INDEX(_AnzeigeText,MATCH(Z115,_FeiertagsDaten,0)),"")</f>
        <v/>
      </c>
      <c r="AB115" s="89" t="str">
        <f>IF(OR(WEEKDAY(Y115,2)=1,DAY(Y115)=1),TRUNC((Y115-DATE(YEAR(Y115+3-MOD(Y115-2,7)),1,MOD(Y115-2,7)-9))/7),"")</f>
        <v/>
      </c>
      <c r="AC115" s="82">
        <f>AC111+1</f>
        <v>44802</v>
      </c>
      <c r="AD115" s="85">
        <f>AC115</f>
        <v>44802</v>
      </c>
      <c r="AE115" s="87" t="str">
        <f ca="1">IFERROR(INDEX(_AnzeigeText,MATCH(AD115,_FeiertagsDaten,0)),"")</f>
        <v/>
      </c>
      <c r="AF115" s="89">
        <f>IF(OR(WEEKDAY(AC115,2)=1,DAY(AC115)=1),TRUNC((AC115-DATE(YEAR(AC115+3-MOD(AC115-2,7)),1,MOD(AC115-2,7)-9))/7),"")</f>
        <v>35</v>
      </c>
      <c r="AG115" s="82">
        <f>AG111+1</f>
        <v>44833</v>
      </c>
      <c r="AH115" s="85">
        <f>AG115</f>
        <v>44833</v>
      </c>
      <c r="AI115" s="87" t="str">
        <f ca="1">IFERROR(INDEX(_AnzeigeText,MATCH(AH115,_FeiertagsDaten,0)),"")</f>
        <v/>
      </c>
      <c r="AJ115" s="89" t="str">
        <f>IF(OR(WEEKDAY(AG115,2)=1,DAY(AG115)=1),TRUNC((AG115-DATE(YEAR(AG115+3-MOD(AG115-2,7)),1,MOD(AG115-2,7)-9))/7),"")</f>
        <v/>
      </c>
      <c r="AK115" s="82">
        <f>AK111+1</f>
        <v>44863</v>
      </c>
      <c r="AL115" s="85">
        <f>AK115</f>
        <v>44863</v>
      </c>
      <c r="AM115" s="87" t="str">
        <f ca="1">IFERROR(INDEX(_AnzeigeText,MATCH(AL115,_FeiertagsDaten,0)),"")</f>
        <v/>
      </c>
      <c r="AN115" s="89" t="str">
        <f>IF(OR(WEEKDAY(AK115,2)=1,DAY(AK115)=1),TRUNC((AK115-DATE(YEAR(AK115+3-MOD(AK115-2,7)),1,MOD(AK115-2,7)-9))/7),"")</f>
        <v/>
      </c>
      <c r="AO115" s="82">
        <f>AO111+1</f>
        <v>44894</v>
      </c>
      <c r="AP115" s="85">
        <f>AO115</f>
        <v>44894</v>
      </c>
      <c r="AQ115" s="87" t="str">
        <f ca="1">IFERROR(INDEX(_AnzeigeText,MATCH(AP115,_FeiertagsDaten,0)),"")</f>
        <v/>
      </c>
      <c r="AR115" s="89" t="str">
        <f>IF(OR(WEEKDAY(AO115,2)=1,DAY(AO115)=1),TRUNC((AO115-DATE(YEAR(AO115+3-MOD(AO115-2,7)),1,MOD(AO115-2,7)-9))/7),"")</f>
        <v/>
      </c>
      <c r="AS115" s="82">
        <f>AS111+1</f>
        <v>44924</v>
      </c>
      <c r="AT115" s="85">
        <f>AS115</f>
        <v>44924</v>
      </c>
      <c r="AU115" s="87" t="str">
        <f ca="1">IFERROR(INDEX(_AnzeigeText,MATCH(AT115,_FeiertagsDaten,0)),"")</f>
        <v/>
      </c>
      <c r="AV115" s="89" t="str">
        <f>IF(OR(WEEKDAY(AS115,2)=1,DAY(AS115)=1),TRUNC((AS115-DATE(YEAR(AS115+3-MOD(AS115-2,7)),1,MOD(AS115-2,7)-9))/7),"")</f>
        <v/>
      </c>
    </row>
    <row r="116" spans="1:48" ht="17.25" customHeight="1" x14ac:dyDescent="0.2">
      <c r="A116" s="83"/>
      <c r="B116" s="86"/>
      <c r="C116" s="88"/>
      <c r="D116" s="90"/>
      <c r="E116" s="83"/>
      <c r="F116" s="86"/>
      <c r="G116" s="88"/>
      <c r="H116" s="90"/>
      <c r="I116" s="83"/>
      <c r="J116" s="86"/>
      <c r="K116" s="88"/>
      <c r="L116" s="90"/>
      <c r="M116" s="83"/>
      <c r="N116" s="86"/>
      <c r="O116" s="88"/>
      <c r="P116" s="90"/>
      <c r="Q116" s="83"/>
      <c r="R116" s="86"/>
      <c r="S116" s="88"/>
      <c r="T116" s="90"/>
      <c r="U116" s="83"/>
      <c r="V116" s="86"/>
      <c r="W116" s="88"/>
      <c r="X116" s="90"/>
      <c r="Y116" s="83"/>
      <c r="Z116" s="86"/>
      <c r="AA116" s="88"/>
      <c r="AB116" s="90"/>
      <c r="AC116" s="83"/>
      <c r="AD116" s="86"/>
      <c r="AE116" s="88"/>
      <c r="AF116" s="90"/>
      <c r="AG116" s="83"/>
      <c r="AH116" s="86"/>
      <c r="AI116" s="88"/>
      <c r="AJ116" s="90"/>
      <c r="AK116" s="83"/>
      <c r="AL116" s="86"/>
      <c r="AM116" s="88"/>
      <c r="AN116" s="90"/>
      <c r="AO116" s="83"/>
      <c r="AP116" s="86"/>
      <c r="AQ116" s="88"/>
      <c r="AR116" s="90"/>
      <c r="AS116" s="83"/>
      <c r="AT116" s="86"/>
      <c r="AU116" s="88"/>
      <c r="AV116" s="90"/>
    </row>
    <row r="117" spans="1:48" ht="17.25" customHeight="1" x14ac:dyDescent="0.2">
      <c r="A117" s="83"/>
      <c r="B117" s="86"/>
      <c r="C117" s="14" t="str">
        <f ca="1">IFERROR(INDEX(_AnzeigeText2,MATCH(B115,_EreignisseDatum,0)),"")</f>
        <v/>
      </c>
      <c r="D117" s="91" t="str">
        <f>IF(A115=_Start_MESZ,"Beginn MESZ",IF(A115=_Ende_MESZ,"Ende MESZ",""))</f>
        <v/>
      </c>
      <c r="E117" s="83"/>
      <c r="F117" s="86"/>
      <c r="G117" s="14" t="str">
        <f ca="1">IFERROR(INDEX(_AnzeigeText2,MATCH(F115,_EreignisseDatum,0)),"")</f>
        <v/>
      </c>
      <c r="H117" s="91" t="str">
        <f>IF(E115=_Start_MESZ,"Beginn MESZ",IF(E115=_Ende_MESZ,"Ende MESZ",""))</f>
        <v/>
      </c>
      <c r="I117" s="83"/>
      <c r="J117" s="86"/>
      <c r="K117" s="14" t="str">
        <f ca="1">IFERROR(INDEX(_AnzeigeText2,MATCH(J115,_EreignisseDatum,0)),"")</f>
        <v/>
      </c>
      <c r="L117" s="91" t="str">
        <f>IF(I115=_Start_MESZ,"Beginn MESZ",IF(I115=_Ende_MESZ,"Ende MESZ",""))</f>
        <v/>
      </c>
      <c r="M117" s="83"/>
      <c r="N117" s="86"/>
      <c r="O117" s="14" t="str">
        <f ca="1">IFERROR(INDEX(_AnzeigeText2,MATCH(N115,_EreignisseDatum,0)),"")</f>
        <v/>
      </c>
      <c r="P117" s="91" t="str">
        <f>IF(M115=_Start_MESZ,"Beginn MESZ",IF(M115=_Ende_MESZ,"Ende MESZ",""))</f>
        <v/>
      </c>
      <c r="Q117" s="83"/>
      <c r="R117" s="86"/>
      <c r="S117" s="14" t="str">
        <f ca="1">IFERROR(INDEX(_AnzeigeText2,MATCH(R115,_EreignisseDatum,0)),"")</f>
        <v/>
      </c>
      <c r="T117" s="91" t="str">
        <f>IF(Q115=_Start_MESZ,"Beginn MESZ",IF(Q115=_Ende_MESZ,"Ende MESZ",""))</f>
        <v/>
      </c>
      <c r="U117" s="83"/>
      <c r="V117" s="86"/>
      <c r="W117" s="14" t="str">
        <f ca="1">IFERROR(INDEX(_AnzeigeText2,MATCH(V115,_EreignisseDatum,0)),"")</f>
        <v/>
      </c>
      <c r="X117" s="91" t="str">
        <f>IF(U115=_Start_MESZ,"Beginn MESZ",IF(U115=_Ende_MESZ,"Ende MESZ",""))</f>
        <v/>
      </c>
      <c r="Y117" s="83"/>
      <c r="Z117" s="86"/>
      <c r="AA117" s="14" t="str">
        <f ca="1">IFERROR(INDEX(_AnzeigeText2,MATCH(Z115,_EreignisseDatum,0)),"")</f>
        <v/>
      </c>
      <c r="AB117" s="91" t="str">
        <f>IF(Y115=_Start_MESZ,"Beginn MESZ",IF(Y115=_Ende_MESZ,"Ende MESZ",""))</f>
        <v/>
      </c>
      <c r="AC117" s="83"/>
      <c r="AD117" s="86"/>
      <c r="AE117" s="14" t="str">
        <f ca="1">IFERROR(INDEX(_AnzeigeText2,MATCH(AD115,_EreignisseDatum,0)),"")</f>
        <v>Urlaub</v>
      </c>
      <c r="AF117" s="91" t="str">
        <f>IF(AC115=_Start_MESZ,"Beginn MESZ",IF(AC115=_Ende_MESZ,"Ende MESZ",""))</f>
        <v/>
      </c>
      <c r="AG117" s="83"/>
      <c r="AH117" s="86"/>
      <c r="AI117" s="14" t="str">
        <f ca="1">IFERROR(INDEX(_AnzeigeText2,MATCH(AH115,_EreignisseDatum,0)),"")</f>
        <v/>
      </c>
      <c r="AJ117" s="91" t="str">
        <f>IF(AG115=_Start_MESZ,"Beginn MESZ",IF(AG115=_Ende_MESZ,"Ende MESZ",""))</f>
        <v/>
      </c>
      <c r="AK117" s="83"/>
      <c r="AL117" s="86"/>
      <c r="AM117" s="14" t="str">
        <f ca="1">IFERROR(INDEX(_AnzeigeText2,MATCH(AL115,_EreignisseDatum,0)),"")</f>
        <v/>
      </c>
      <c r="AN117" s="91" t="str">
        <f>IF(AK115=_Start_MESZ,"Beginn MESZ",IF(AK115=_Ende_MESZ,"Ende MESZ",""))</f>
        <v/>
      </c>
      <c r="AO117" s="83"/>
      <c r="AP117" s="86"/>
      <c r="AQ117" s="14" t="str">
        <f ca="1">IFERROR(INDEX(_AnzeigeText2,MATCH(AP115,_EreignisseDatum,0)),"")</f>
        <v/>
      </c>
      <c r="AR117" s="91" t="str">
        <f>IF(AO115=_Start_MESZ,"Beginn MESZ",IF(AO115=_Ende_MESZ,"Ende MESZ",""))</f>
        <v/>
      </c>
      <c r="AS117" s="83"/>
      <c r="AT117" s="86"/>
      <c r="AU117" s="14" t="str">
        <f ca="1">IFERROR(INDEX(_AnzeigeText2,MATCH(AT115,_EreignisseDatum,0)),"")</f>
        <v>Betriebsruhe</v>
      </c>
      <c r="AV117" s="91" t="str">
        <f>IF(AS115=_Start_MESZ,"Beginn MESZ",IF(AS115=_Ende_MESZ,"Ende MESZ",""))</f>
        <v/>
      </c>
    </row>
    <row r="118" spans="1:48" ht="17.25" customHeight="1" thickBot="1" x14ac:dyDescent="0.25">
      <c r="A118" s="84"/>
      <c r="B118" s="15">
        <f>B115-_fstDay+1</f>
        <v>29</v>
      </c>
      <c r="C118" s="16" t="str">
        <f ca="1">IFERROR(IF(ISNA(INDEX(_AnzeigeText2,MATCH(B115,_EreignisseDatum,0))),"",IF(INDEX(_EreignisseHaeufigkeit,MATCH(B115,_EreignisseDatum,0))=1,"",INDEX(_AnzeigeText2,MATCH(B115,_EreignisseDatum,0)+1))),"")</f>
        <v/>
      </c>
      <c r="D118" s="92"/>
      <c r="E118" s="84"/>
      <c r="F118" s="15" t="str">
        <f>IF(E115="","",F115-_fstDay+1)</f>
        <v/>
      </c>
      <c r="G118" s="16" t="str">
        <f ca="1">IFERROR(IF(ISNA(INDEX(_AnzeigeText2,MATCH(F115,_EreignisseDatum,0))),"",IF(INDEX(_EreignisseHaeufigkeit,MATCH(F115,_EreignisseDatum,0))=1,"",INDEX(_AnzeigeText2,MATCH(F115,_EreignisseDatum,0)+1))),"")</f>
        <v/>
      </c>
      <c r="H118" s="92"/>
      <c r="I118" s="84"/>
      <c r="J118" s="15">
        <f>J115-_fstDay+1</f>
        <v>88</v>
      </c>
      <c r="K118" s="16" t="str">
        <f ca="1">IFERROR(IF(ISNA(INDEX(_AnzeigeText2,MATCH(J115,_EreignisseDatum,0))),"",IF(INDEX(_EreignisseHaeufigkeit,MATCH(J115,_EreignisseDatum,0))=1,"",INDEX(_AnzeigeText2,MATCH(J115,_EreignisseDatum,0)+1))),"")</f>
        <v/>
      </c>
      <c r="L118" s="92"/>
      <c r="M118" s="84"/>
      <c r="N118" s="15">
        <f>N115-_fstDay+1</f>
        <v>119</v>
      </c>
      <c r="O118" s="16" t="str">
        <f ca="1">IFERROR(IF(ISNA(INDEX(_AnzeigeText2,MATCH(N115,_EreignisseDatum,0))),"",IF(INDEX(_EreignisseHaeufigkeit,MATCH(N115,_EreignisseDatum,0))=1,"",INDEX(_AnzeigeText2,MATCH(N115,_EreignisseDatum,0)+1))),"")</f>
        <v/>
      </c>
      <c r="P118" s="92"/>
      <c r="Q118" s="84"/>
      <c r="R118" s="15">
        <f>R115-_fstDay+1</f>
        <v>149</v>
      </c>
      <c r="S118" s="16" t="str">
        <f ca="1">IFERROR(IF(ISNA(INDEX(_AnzeigeText2,MATCH(R115,_EreignisseDatum,0))),"",IF(INDEX(_EreignisseHaeufigkeit,MATCH(R115,_EreignisseDatum,0))=1,"",INDEX(_AnzeigeText2,MATCH(R115,_EreignisseDatum,0)+1))),"")</f>
        <v/>
      </c>
      <c r="T118" s="92"/>
      <c r="U118" s="84"/>
      <c r="V118" s="15">
        <f>V115-_fstDay+1</f>
        <v>180</v>
      </c>
      <c r="W118" s="16" t="str">
        <f ca="1">IFERROR(IF(ISNA(INDEX(_AnzeigeText2,MATCH(V115,_EreignisseDatum,0))),"",IF(INDEX(_EreignisseHaeufigkeit,MATCH(V115,_EreignisseDatum,0))=1,"",INDEX(_AnzeigeText2,MATCH(V115,_EreignisseDatum,0)+1))),"")</f>
        <v/>
      </c>
      <c r="X118" s="92"/>
      <c r="Y118" s="84"/>
      <c r="Z118" s="15">
        <f>Z115-_fstDay+1</f>
        <v>210</v>
      </c>
      <c r="AA118" s="16" t="str">
        <f ca="1">IFERROR(IF(ISNA(INDEX(_AnzeigeText2,MATCH(Z115,_EreignisseDatum,0))),"",IF(INDEX(_EreignisseHaeufigkeit,MATCH(Z115,_EreignisseDatum,0))=1,"",INDEX(_AnzeigeText2,MATCH(Z115,_EreignisseDatum,0)+1))),"")</f>
        <v/>
      </c>
      <c r="AB118" s="92"/>
      <c r="AC118" s="84"/>
      <c r="AD118" s="15">
        <f>AD115-_fstDay+1</f>
        <v>241</v>
      </c>
      <c r="AE118" s="16" t="str">
        <f ca="1">IFERROR(IF(ISNA(INDEX(_AnzeigeText2,MATCH(AD115,_EreignisseDatum,0))),"",IF(INDEX(_EreignisseHaeufigkeit,MATCH(AD115,_EreignisseDatum,0))=1,"",INDEX(_AnzeigeText2,MATCH(AD115,_EreignisseDatum,0)+1))),"")</f>
        <v/>
      </c>
      <c r="AF118" s="92"/>
      <c r="AG118" s="84"/>
      <c r="AH118" s="15">
        <f>AH115-_fstDay+1</f>
        <v>272</v>
      </c>
      <c r="AI118" s="16" t="str">
        <f ca="1">IFERROR(IF(ISNA(INDEX(_AnzeigeText2,MATCH(AH115,_EreignisseDatum,0))),"",IF(INDEX(_EreignisseHaeufigkeit,MATCH(AH115,_EreignisseDatum,0))=1,"",INDEX(_AnzeigeText2,MATCH(AH115,_EreignisseDatum,0)+1))),"")</f>
        <v/>
      </c>
      <c r="AJ118" s="92"/>
      <c r="AK118" s="84"/>
      <c r="AL118" s="15">
        <f>AL115-_fstDay+1</f>
        <v>302</v>
      </c>
      <c r="AM118" s="16" t="str">
        <f ca="1">IFERROR(IF(ISNA(INDEX(_AnzeigeText2,MATCH(AL115,_EreignisseDatum,0))),"",IF(INDEX(_EreignisseHaeufigkeit,MATCH(AL115,_EreignisseDatum,0))=1,"",INDEX(_AnzeigeText2,MATCH(AL115,_EreignisseDatum,0)+1))),"")</f>
        <v/>
      </c>
      <c r="AN118" s="92"/>
      <c r="AO118" s="84"/>
      <c r="AP118" s="15">
        <f>AP115-_fstDay+1</f>
        <v>333</v>
      </c>
      <c r="AQ118" s="16" t="str">
        <f ca="1">IFERROR(IF(ISNA(INDEX(_AnzeigeText2,MATCH(AP115,_EreignisseDatum,0))),"",IF(INDEX(_EreignisseHaeufigkeit,MATCH(AP115,_EreignisseDatum,0))=1,"",INDEX(_AnzeigeText2,MATCH(AP115,_EreignisseDatum,0)+1))),"")</f>
        <v/>
      </c>
      <c r="AR118" s="92"/>
      <c r="AS118" s="84"/>
      <c r="AT118" s="15">
        <f>AT115-_fstDay+1</f>
        <v>363</v>
      </c>
      <c r="AU118" s="16" t="str">
        <f ca="1">IFERROR(IF(ISNA(INDEX(_AnzeigeText2,MATCH(AT115,_EreignisseDatum,0))),"",IF(INDEX(_EreignisseHaeufigkeit,MATCH(AT115,_EreignisseDatum,0))=1,"",INDEX(_AnzeigeText2,MATCH(AT115,_EreignisseDatum,0)+1))),"")</f>
        <v/>
      </c>
      <c r="AV118" s="92"/>
    </row>
    <row r="119" spans="1:48" ht="17.25" customHeight="1" x14ac:dyDescent="0.2">
      <c r="A119" s="82">
        <f>A115+1</f>
        <v>44591</v>
      </c>
      <c r="B119" s="85">
        <f>A119</f>
        <v>44591</v>
      </c>
      <c r="C119" s="87" t="str">
        <f ca="1">IFERROR(INDEX(_AnzeigeText,MATCH(B119,_FeiertagsDaten,0)),"")</f>
        <v/>
      </c>
      <c r="D119" s="89" t="str">
        <f>IF(OR(WEEKDAY(A119,2)=1,DAY(A119)=1),TRUNC((A119-DATE(YEAR(A119+3-MOD(A119-2,7)),1,MOD(A119-2,7)-9))/7),"")</f>
        <v/>
      </c>
      <c r="E119" s="82"/>
      <c r="F119" s="85"/>
      <c r="G119" s="87"/>
      <c r="H119" s="89"/>
      <c r="I119" s="82">
        <f>I115+1</f>
        <v>44650</v>
      </c>
      <c r="J119" s="85">
        <f>I119</f>
        <v>44650</v>
      </c>
      <c r="K119" s="87" t="str">
        <f ca="1">IFERROR(INDEX(_AnzeigeText,MATCH(J119,_FeiertagsDaten,0)),"")</f>
        <v/>
      </c>
      <c r="L119" s="89" t="str">
        <f>IF(OR(WEEKDAY(I119,2)=1,DAY(I119)=1),TRUNC((I119-DATE(YEAR(I119+3-MOD(I119-2,7)),1,MOD(I119-2,7)-9))/7),"")</f>
        <v/>
      </c>
      <c r="M119" s="82">
        <f>M115+1</f>
        <v>44681</v>
      </c>
      <c r="N119" s="85">
        <f>M119</f>
        <v>44681</v>
      </c>
      <c r="O119" s="87" t="str">
        <f ca="1">IFERROR(INDEX(_AnzeigeText,MATCH(N119,_FeiertagsDaten,0)),"")</f>
        <v/>
      </c>
      <c r="P119" s="89" t="str">
        <f>IF(OR(WEEKDAY(M119,2)=1,DAY(M119)=1),TRUNC((M119-DATE(YEAR(M119+3-MOD(M119-2,7)),1,MOD(M119-2,7)-9))/7),"")</f>
        <v/>
      </c>
      <c r="Q119" s="82">
        <f>Q115+1</f>
        <v>44711</v>
      </c>
      <c r="R119" s="85">
        <f>Q119</f>
        <v>44711</v>
      </c>
      <c r="S119" s="87" t="str">
        <f ca="1">IFERROR(INDEX(_AnzeigeText,MATCH(R119,_FeiertagsDaten,0)),"")</f>
        <v/>
      </c>
      <c r="T119" s="89">
        <f>IF(OR(WEEKDAY(Q119,2)=1,DAY(Q119)=1),TRUNC((Q119-DATE(YEAR(Q119+3-MOD(Q119-2,7)),1,MOD(Q119-2,7)-9))/7),"")</f>
        <v>22</v>
      </c>
      <c r="U119" s="82">
        <f>U115+1</f>
        <v>44742</v>
      </c>
      <c r="V119" s="85">
        <f>U119</f>
        <v>44742</v>
      </c>
      <c r="W119" s="87" t="str">
        <f ca="1">IFERROR(INDEX(_AnzeigeText,MATCH(V119,_FeiertagsDaten,0)),"")</f>
        <v/>
      </c>
      <c r="X119" s="89" t="str">
        <f>IF(OR(WEEKDAY(U119,2)=1,DAY(U119)=1),TRUNC((U119-DATE(YEAR(U119+3-MOD(U119-2,7)),1,MOD(U119-2,7)-9))/7),"")</f>
        <v/>
      </c>
      <c r="Y119" s="82">
        <f>Y115+1</f>
        <v>44772</v>
      </c>
      <c r="Z119" s="85">
        <f>Y119</f>
        <v>44772</v>
      </c>
      <c r="AA119" s="87" t="str">
        <f ca="1">IFERROR(INDEX(_AnzeigeText,MATCH(Z119,_FeiertagsDaten,0)),"")</f>
        <v/>
      </c>
      <c r="AB119" s="89" t="str">
        <f>IF(OR(WEEKDAY(Y119,2)=1,DAY(Y119)=1),TRUNC((Y119-DATE(YEAR(Y119+3-MOD(Y119-2,7)),1,MOD(Y119-2,7)-9))/7),"")</f>
        <v/>
      </c>
      <c r="AC119" s="82">
        <f>AC115+1</f>
        <v>44803</v>
      </c>
      <c r="AD119" s="85">
        <f>AC119</f>
        <v>44803</v>
      </c>
      <c r="AE119" s="87" t="str">
        <f ca="1">IFERROR(INDEX(_AnzeigeText,MATCH(AD119,_FeiertagsDaten,0)),"")</f>
        <v/>
      </c>
      <c r="AF119" s="89" t="str">
        <f>IF(OR(WEEKDAY(AC119,2)=1,DAY(AC119)=1),TRUNC((AC119-DATE(YEAR(AC119+3-MOD(AC119-2,7)),1,MOD(AC119-2,7)-9))/7),"")</f>
        <v/>
      </c>
      <c r="AG119" s="82">
        <f>AG115+1</f>
        <v>44834</v>
      </c>
      <c r="AH119" s="85">
        <f>AG119</f>
        <v>44834</v>
      </c>
      <c r="AI119" s="87" t="str">
        <f ca="1">IFERROR(INDEX(_AnzeigeText,MATCH(AH119,_FeiertagsDaten,0)),"")</f>
        <v/>
      </c>
      <c r="AJ119" s="89" t="str">
        <f>IF(OR(WEEKDAY(AG119,2)=1,DAY(AG119)=1),TRUNC((AG119-DATE(YEAR(AG119+3-MOD(AG119-2,7)),1,MOD(AG119-2,7)-9))/7),"")</f>
        <v/>
      </c>
      <c r="AK119" s="82">
        <f>AK115+1</f>
        <v>44864</v>
      </c>
      <c r="AL119" s="85">
        <f>AK119</f>
        <v>44864</v>
      </c>
      <c r="AM119" s="87" t="str">
        <f ca="1">IFERROR(INDEX(_AnzeigeText,MATCH(AL119,_FeiertagsDaten,0)),"")</f>
        <v/>
      </c>
      <c r="AN119" s="89" t="str">
        <f>IF(OR(WEEKDAY(AK119,2)=1,DAY(AK119)=1),TRUNC((AK119-DATE(YEAR(AK119+3-MOD(AK119-2,7)),1,MOD(AK119-2,7)-9))/7),"")</f>
        <v/>
      </c>
      <c r="AO119" s="82">
        <f>AO115+1</f>
        <v>44895</v>
      </c>
      <c r="AP119" s="85">
        <f>AO119</f>
        <v>44895</v>
      </c>
      <c r="AQ119" s="87" t="str">
        <f ca="1">IFERROR(INDEX(_AnzeigeText,MATCH(AP119,_FeiertagsDaten,0)),"")</f>
        <v/>
      </c>
      <c r="AR119" s="89" t="str">
        <f>IF(OR(WEEKDAY(AO119,2)=1,DAY(AO119)=1),TRUNC((AO119-DATE(YEAR(AO119+3-MOD(AO119-2,7)),1,MOD(AO119-2,7)-9))/7),"")</f>
        <v/>
      </c>
      <c r="AS119" s="82">
        <f>AS115+1</f>
        <v>44925</v>
      </c>
      <c r="AT119" s="85">
        <f>AS119</f>
        <v>44925</v>
      </c>
      <c r="AU119" s="87" t="str">
        <f ca="1">IFERROR(INDEX(_AnzeigeText,MATCH(AT119,_FeiertagsDaten,0)),"")</f>
        <v/>
      </c>
      <c r="AV119" s="89" t="str">
        <f>IF(OR(WEEKDAY(AS119,2)=1,DAY(AS119)=1),TRUNC((AS119-DATE(YEAR(AS119+3-MOD(AS119-2,7)),1,MOD(AS119-2,7)-9))/7),"")</f>
        <v/>
      </c>
    </row>
    <row r="120" spans="1:48" ht="17.25" customHeight="1" x14ac:dyDescent="0.2">
      <c r="A120" s="83"/>
      <c r="B120" s="86"/>
      <c r="C120" s="88"/>
      <c r="D120" s="90"/>
      <c r="E120" s="83"/>
      <c r="F120" s="86"/>
      <c r="G120" s="88"/>
      <c r="H120" s="90"/>
      <c r="I120" s="83"/>
      <c r="J120" s="86"/>
      <c r="K120" s="88"/>
      <c r="L120" s="90"/>
      <c r="M120" s="83"/>
      <c r="N120" s="86"/>
      <c r="O120" s="88"/>
      <c r="P120" s="90"/>
      <c r="Q120" s="83"/>
      <c r="R120" s="86"/>
      <c r="S120" s="88"/>
      <c r="T120" s="90"/>
      <c r="U120" s="83"/>
      <c r="V120" s="86"/>
      <c r="W120" s="88"/>
      <c r="X120" s="90"/>
      <c r="Y120" s="83"/>
      <c r="Z120" s="86"/>
      <c r="AA120" s="88"/>
      <c r="AB120" s="90"/>
      <c r="AC120" s="83"/>
      <c r="AD120" s="86"/>
      <c r="AE120" s="88"/>
      <c r="AF120" s="90"/>
      <c r="AG120" s="83"/>
      <c r="AH120" s="86"/>
      <c r="AI120" s="88"/>
      <c r="AJ120" s="90"/>
      <c r="AK120" s="83"/>
      <c r="AL120" s="86"/>
      <c r="AM120" s="88"/>
      <c r="AN120" s="90"/>
      <c r="AO120" s="83"/>
      <c r="AP120" s="86"/>
      <c r="AQ120" s="88"/>
      <c r="AR120" s="90"/>
      <c r="AS120" s="83"/>
      <c r="AT120" s="86"/>
      <c r="AU120" s="88"/>
      <c r="AV120" s="90"/>
    </row>
    <row r="121" spans="1:48" ht="17.25" customHeight="1" x14ac:dyDescent="0.2">
      <c r="A121" s="83"/>
      <c r="B121" s="86"/>
      <c r="C121" s="14" t="str">
        <f ca="1">IFERROR(INDEX(_AnzeigeText2,MATCH(B119,_EreignisseDatum,0)),"")</f>
        <v/>
      </c>
      <c r="D121" s="91" t="str">
        <f>IF(A119=_Start_MESZ,"Beginn MESZ",IF(A119=_Ende_MESZ,"Ende MESZ",""))</f>
        <v/>
      </c>
      <c r="E121" s="83"/>
      <c r="F121" s="86"/>
      <c r="G121" s="14"/>
      <c r="H121" s="91"/>
      <c r="I121" s="83"/>
      <c r="J121" s="86"/>
      <c r="K121" s="14" t="str">
        <f ca="1">IFERROR(INDEX(_AnzeigeText2,MATCH(J119,_EreignisseDatum,0)),"")</f>
        <v/>
      </c>
      <c r="L121" s="91" t="str">
        <f>IF(I119=_Start_MESZ,"Beginn MESZ",IF(I119=_Ende_MESZ,"Ende MESZ",""))</f>
        <v/>
      </c>
      <c r="M121" s="83"/>
      <c r="N121" s="86"/>
      <c r="O121" s="14" t="str">
        <f ca="1">IFERROR(INDEX(_AnzeigeText2,MATCH(N119,_EreignisseDatum,0)),"")</f>
        <v/>
      </c>
      <c r="P121" s="91" t="str">
        <f>IF(M119=_Start_MESZ,"Beginn MESZ",IF(M119=_Ende_MESZ,"Ende MESZ",""))</f>
        <v/>
      </c>
      <c r="Q121" s="83"/>
      <c r="R121" s="86"/>
      <c r="S121" s="14" t="str">
        <f ca="1">IFERROR(INDEX(_AnzeigeText2,MATCH(R119,_EreignisseDatum,0)),"")</f>
        <v/>
      </c>
      <c r="T121" s="91" t="str">
        <f>IF(Q119=_Start_MESZ,"Beginn MESZ",IF(Q119=_Ende_MESZ,"Ende MESZ",""))</f>
        <v/>
      </c>
      <c r="U121" s="83"/>
      <c r="V121" s="86"/>
      <c r="W121" s="14" t="str">
        <f ca="1">IFERROR(INDEX(_AnzeigeText2,MATCH(V119,_EreignisseDatum,0)),"")</f>
        <v/>
      </c>
      <c r="X121" s="91" t="str">
        <f>IF(U119=_Start_MESZ,"Beginn MESZ",IF(U119=_Ende_MESZ,"Ende MESZ",""))</f>
        <v/>
      </c>
      <c r="Y121" s="83"/>
      <c r="Z121" s="86"/>
      <c r="AA121" s="14" t="str">
        <f ca="1">IFERROR(INDEX(_AnzeigeText2,MATCH(Z119,_EreignisseDatum,0)),"")</f>
        <v/>
      </c>
      <c r="AB121" s="91" t="str">
        <f>IF(Y119=_Start_MESZ,"Beginn MESZ",IF(Y119=_Ende_MESZ,"Ende MESZ",""))</f>
        <v/>
      </c>
      <c r="AC121" s="83"/>
      <c r="AD121" s="86"/>
      <c r="AE121" s="14" t="str">
        <f ca="1">IFERROR(INDEX(_AnzeigeText2,MATCH(AD119,_EreignisseDatum,0)),"")</f>
        <v>Urlaub</v>
      </c>
      <c r="AF121" s="91" t="str">
        <f>IF(AC119=_Start_MESZ,"Beginn MESZ",IF(AC119=_Ende_MESZ,"Ende MESZ",""))</f>
        <v/>
      </c>
      <c r="AG121" s="83"/>
      <c r="AH121" s="86"/>
      <c r="AI121" s="14" t="str">
        <f ca="1">IFERROR(INDEX(_AnzeigeText2,MATCH(AH119,_EreignisseDatum,0)),"")</f>
        <v/>
      </c>
      <c r="AJ121" s="91" t="str">
        <f>IF(AG119=_Start_MESZ,"Beginn MESZ",IF(AG119=_Ende_MESZ,"Ende MESZ",""))</f>
        <v/>
      </c>
      <c r="AK121" s="83"/>
      <c r="AL121" s="86"/>
      <c r="AM121" s="14" t="str">
        <f ca="1">IFERROR(INDEX(_AnzeigeText2,MATCH(AL119,_EreignisseDatum,0)),"")</f>
        <v/>
      </c>
      <c r="AN121" s="91" t="str">
        <f>IF(AK119=_Start_MESZ,"Beginn MESZ",IF(AK119=_Ende_MESZ,"Ende MESZ",""))</f>
        <v>Ende MESZ</v>
      </c>
      <c r="AO121" s="83"/>
      <c r="AP121" s="86"/>
      <c r="AQ121" s="14" t="str">
        <f ca="1">IFERROR(INDEX(_AnzeigeText2,MATCH(AP119,_EreignisseDatum,0)),"")</f>
        <v/>
      </c>
      <c r="AR121" s="91" t="str">
        <f>IF(AO119=_Start_MESZ,"Beginn MESZ",IF(AO119=_Ende_MESZ,"Ende MESZ",""))</f>
        <v/>
      </c>
      <c r="AS121" s="83"/>
      <c r="AT121" s="86"/>
      <c r="AU121" s="14" t="str">
        <f ca="1">IFERROR(INDEX(_AnzeigeText2,MATCH(AT119,_EreignisseDatum,0)),"")</f>
        <v>Betriebsruhe</v>
      </c>
      <c r="AV121" s="91" t="str">
        <f>IF(AS119=_Start_MESZ,"Beginn MESZ",IF(AS119=_Ende_MESZ,"Ende MESZ",""))</f>
        <v/>
      </c>
    </row>
    <row r="122" spans="1:48" ht="17.25" customHeight="1" thickBot="1" x14ac:dyDescent="0.25">
      <c r="A122" s="84"/>
      <c r="B122" s="15">
        <f>B119-_fstDay+1</f>
        <v>30</v>
      </c>
      <c r="C122" s="16" t="str">
        <f ca="1">IFERROR(IF(ISNA(INDEX(_AnzeigeText2,MATCH(B119,_EreignisseDatum,0))),"",IF(INDEX(_EreignisseHaeufigkeit,MATCH(B119,_EreignisseDatum,0))=1,"",INDEX(_AnzeigeText2,MATCH(B119,_EreignisseDatum,0)+1))),"")</f>
        <v/>
      </c>
      <c r="D122" s="92"/>
      <c r="E122" s="84"/>
      <c r="F122" s="15"/>
      <c r="G122" s="16"/>
      <c r="H122" s="92"/>
      <c r="I122" s="84"/>
      <c r="J122" s="15">
        <f>J119-_fstDay+1</f>
        <v>89</v>
      </c>
      <c r="K122" s="16" t="str">
        <f ca="1">IFERROR(IF(ISNA(INDEX(_AnzeigeText2,MATCH(J119,_EreignisseDatum,0))),"",IF(INDEX(_EreignisseHaeufigkeit,MATCH(J119,_EreignisseDatum,0))=1,"",INDEX(_AnzeigeText2,MATCH(J119,_EreignisseDatum,0)+1))),"")</f>
        <v/>
      </c>
      <c r="L122" s="92"/>
      <c r="M122" s="84"/>
      <c r="N122" s="15">
        <f>N119-_fstDay+1</f>
        <v>120</v>
      </c>
      <c r="O122" s="16" t="str">
        <f ca="1">IFERROR(IF(ISNA(INDEX(_AnzeigeText2,MATCH(N119,_EreignisseDatum,0))),"",IF(INDEX(_EreignisseHaeufigkeit,MATCH(N119,_EreignisseDatum,0))=1,"",INDEX(_AnzeigeText2,MATCH(N119,_EreignisseDatum,0)+1))),"")</f>
        <v/>
      </c>
      <c r="P122" s="92"/>
      <c r="Q122" s="84"/>
      <c r="R122" s="15">
        <f>R119-_fstDay+1</f>
        <v>150</v>
      </c>
      <c r="S122" s="16" t="str">
        <f ca="1">IFERROR(IF(ISNA(INDEX(_AnzeigeText2,MATCH(R119,_EreignisseDatum,0))),"",IF(INDEX(_EreignisseHaeufigkeit,MATCH(R119,_EreignisseDatum,0))=1,"",INDEX(_AnzeigeText2,MATCH(R119,_EreignisseDatum,0)+1))),"")</f>
        <v/>
      </c>
      <c r="T122" s="92"/>
      <c r="U122" s="84"/>
      <c r="V122" s="15">
        <f>V119-_fstDay+1</f>
        <v>181</v>
      </c>
      <c r="W122" s="16" t="str">
        <f ca="1">IFERROR(IF(ISNA(INDEX(_AnzeigeText2,MATCH(V119,_EreignisseDatum,0))),"",IF(INDEX(_EreignisseHaeufigkeit,MATCH(V119,_EreignisseDatum,0))=1,"",INDEX(_AnzeigeText2,MATCH(V119,_EreignisseDatum,0)+1))),"")</f>
        <v/>
      </c>
      <c r="X122" s="92"/>
      <c r="Y122" s="84"/>
      <c r="Z122" s="15">
        <f>Z119-_fstDay+1</f>
        <v>211</v>
      </c>
      <c r="AA122" s="16" t="str">
        <f ca="1">IFERROR(IF(ISNA(INDEX(_AnzeigeText2,MATCH(Z119,_EreignisseDatum,0))),"",IF(INDEX(_EreignisseHaeufigkeit,MATCH(Z119,_EreignisseDatum,0))=1,"",INDEX(_AnzeigeText2,MATCH(Z119,_EreignisseDatum,0)+1))),"")</f>
        <v/>
      </c>
      <c r="AB122" s="92"/>
      <c r="AC122" s="84"/>
      <c r="AD122" s="15">
        <f>AD119-_fstDay+1</f>
        <v>242</v>
      </c>
      <c r="AE122" s="16" t="str">
        <f ca="1">IFERROR(IF(ISNA(INDEX(_AnzeigeText2,MATCH(AD119,_EreignisseDatum,0))),"",IF(INDEX(_EreignisseHaeufigkeit,MATCH(AD119,_EreignisseDatum,0))=1,"",INDEX(_AnzeigeText2,MATCH(AD119,_EreignisseDatum,0)+1))),"")</f>
        <v/>
      </c>
      <c r="AF122" s="92"/>
      <c r="AG122" s="84"/>
      <c r="AH122" s="15">
        <f>AH119-_fstDay+1</f>
        <v>273</v>
      </c>
      <c r="AI122" s="16" t="str">
        <f ca="1">IFERROR(IF(ISNA(INDEX(_AnzeigeText2,MATCH(AH119,_EreignisseDatum,0))),"",IF(INDEX(_EreignisseHaeufigkeit,MATCH(AH119,_EreignisseDatum,0))=1,"",INDEX(_AnzeigeText2,MATCH(AH119,_EreignisseDatum,0)+1))),"")</f>
        <v/>
      </c>
      <c r="AJ122" s="92"/>
      <c r="AK122" s="84"/>
      <c r="AL122" s="15">
        <f>AL119-_fstDay+1</f>
        <v>303</v>
      </c>
      <c r="AM122" s="16" t="str">
        <f ca="1">IFERROR(IF(ISNA(INDEX(_AnzeigeText2,MATCH(AL119,_EreignisseDatum,0))),"",IF(INDEX(_EreignisseHaeufigkeit,MATCH(AL119,_EreignisseDatum,0))=1,"",INDEX(_AnzeigeText2,MATCH(AL119,_EreignisseDatum,0)+1))),"")</f>
        <v/>
      </c>
      <c r="AN122" s="92"/>
      <c r="AO122" s="84"/>
      <c r="AP122" s="15">
        <f>AP119-_fstDay+1</f>
        <v>334</v>
      </c>
      <c r="AQ122" s="16" t="str">
        <f ca="1">IFERROR(IF(ISNA(INDEX(_AnzeigeText2,MATCH(AP119,_EreignisseDatum,0))),"",IF(INDEX(_EreignisseHaeufigkeit,MATCH(AP119,_EreignisseDatum,0))=1,"",INDEX(_AnzeigeText2,MATCH(AP119,_EreignisseDatum,0)+1))),"")</f>
        <v/>
      </c>
      <c r="AR122" s="92"/>
      <c r="AS122" s="84"/>
      <c r="AT122" s="15">
        <f>AT119-_fstDay+1</f>
        <v>364</v>
      </c>
      <c r="AU122" s="16" t="str">
        <f ca="1">IFERROR(IF(ISNA(INDEX(_AnzeigeText2,MATCH(AT119,_EreignisseDatum,0))),"",IF(INDEX(_EreignisseHaeufigkeit,MATCH(AT119,_EreignisseDatum,0))=1,"",INDEX(_AnzeigeText2,MATCH(AT119,_EreignisseDatum,0)+1))),"")</f>
        <v/>
      </c>
      <c r="AV122" s="92"/>
    </row>
    <row r="123" spans="1:48" ht="17.25" customHeight="1" x14ac:dyDescent="0.2">
      <c r="A123" s="82">
        <f>A119+1</f>
        <v>44592</v>
      </c>
      <c r="B123" s="85">
        <f>A123</f>
        <v>44592</v>
      </c>
      <c r="C123" s="87" t="str">
        <f ca="1">IFERROR(INDEX(_AnzeigeText,MATCH(B123,_FeiertagsDaten,0)),"")</f>
        <v/>
      </c>
      <c r="D123" s="89">
        <f>IF(OR(WEEKDAY(A123,2)=1,DAY(A123)=1),TRUNC((A123-DATE(YEAR(A123+3-MOD(A123-2,7)),1,MOD(A123-2,7)-9))/7),"")</f>
        <v>5</v>
      </c>
      <c r="E123" s="82"/>
      <c r="F123" s="85"/>
      <c r="G123" s="87"/>
      <c r="H123" s="89"/>
      <c r="I123" s="82">
        <f>I119+1</f>
        <v>44651</v>
      </c>
      <c r="J123" s="85">
        <f>I123</f>
        <v>44651</v>
      </c>
      <c r="K123" s="87" t="str">
        <f ca="1">IFERROR(INDEX(_AnzeigeText,MATCH(J123,_FeiertagsDaten,0)),"")</f>
        <v/>
      </c>
      <c r="L123" s="89" t="str">
        <f>IF(OR(WEEKDAY(I123,2)=1,DAY(I123)=1),TRUNC((I123-DATE(YEAR(I123+3-MOD(I123-2,7)),1,MOD(I123-2,7)-9))/7),"")</f>
        <v/>
      </c>
      <c r="M123" s="82"/>
      <c r="N123" s="85"/>
      <c r="O123" s="87"/>
      <c r="P123" s="89"/>
      <c r="Q123" s="82">
        <f>Q119+1</f>
        <v>44712</v>
      </c>
      <c r="R123" s="85">
        <f>Q123</f>
        <v>44712</v>
      </c>
      <c r="S123" s="87" t="str">
        <f ca="1">IFERROR(INDEX(_AnzeigeText,MATCH(R123,_FeiertagsDaten,0)),"")</f>
        <v/>
      </c>
      <c r="T123" s="89" t="str">
        <f>IF(OR(WEEKDAY(Q123,2)=1,DAY(Q123)=1),TRUNC((Q123-DATE(YEAR(Q123+3-MOD(Q123-2,7)),1,MOD(Q123-2,7)-9))/7),"")</f>
        <v/>
      </c>
      <c r="U123" s="82"/>
      <c r="V123" s="85"/>
      <c r="W123" s="87"/>
      <c r="X123" s="89"/>
      <c r="Y123" s="82">
        <f>Y119+1</f>
        <v>44773</v>
      </c>
      <c r="Z123" s="85">
        <f>Y123</f>
        <v>44773</v>
      </c>
      <c r="AA123" s="87" t="str">
        <f ca="1">IFERROR(INDEX(_AnzeigeText,MATCH(Z123,_FeiertagsDaten,0)),"")</f>
        <v/>
      </c>
      <c r="AB123" s="89" t="str">
        <f>IF(OR(WEEKDAY(Y123,2)=1,DAY(Y123)=1),TRUNC((Y123-DATE(YEAR(Y123+3-MOD(Y123-2,7)),1,MOD(Y123-2,7)-9))/7),"")</f>
        <v/>
      </c>
      <c r="AC123" s="82">
        <f>AC119+1</f>
        <v>44804</v>
      </c>
      <c r="AD123" s="85">
        <f>AC123</f>
        <v>44804</v>
      </c>
      <c r="AE123" s="87" t="str">
        <f ca="1">IFERROR(INDEX(_AnzeigeText,MATCH(AD123,_FeiertagsDaten,0)),"")</f>
        <v/>
      </c>
      <c r="AF123" s="89" t="str">
        <f>IF(OR(WEEKDAY(AC123,2)=1,DAY(AC123)=1),TRUNC((AC123-DATE(YEAR(AC123+3-MOD(AC123-2,7)),1,MOD(AC123-2,7)-9))/7),"")</f>
        <v/>
      </c>
      <c r="AG123" s="82"/>
      <c r="AH123" s="85"/>
      <c r="AI123" s="87"/>
      <c r="AJ123" s="89"/>
      <c r="AK123" s="82">
        <f>AK119+1</f>
        <v>44865</v>
      </c>
      <c r="AL123" s="85">
        <f>AK123</f>
        <v>44865</v>
      </c>
      <c r="AM123" s="87" t="str">
        <f ca="1">IFERROR(INDEX(_AnzeigeText,MATCH(AL123,_FeiertagsDaten,0)),"")</f>
        <v>Reformationstag</v>
      </c>
      <c r="AN123" s="89">
        <f>IF(OR(WEEKDAY(AK123,2)=1,DAY(AK123)=1),TRUNC((AK123-DATE(YEAR(AK123+3-MOD(AK123-2,7)),1,MOD(AK123-2,7)-9))/7),"")</f>
        <v>44</v>
      </c>
      <c r="AO123" s="82"/>
      <c r="AP123" s="85"/>
      <c r="AQ123" s="87"/>
      <c r="AR123" s="89"/>
      <c r="AS123" s="82">
        <f>AS119+1</f>
        <v>44926</v>
      </c>
      <c r="AT123" s="85">
        <f>AS123</f>
        <v>44926</v>
      </c>
      <c r="AU123" s="87" t="str">
        <f ca="1">IFERROR(INDEX(_AnzeigeText,MATCH(AT123,_FeiertagsDaten,0)),"")</f>
        <v>Silvester</v>
      </c>
      <c r="AV123" s="89" t="str">
        <f>IF(OR(WEEKDAY(AS123,2)=1,DAY(AS123)=1),TRUNC((AS123-DATE(YEAR(AS123+3-MOD(AS123-2,7)),1,MOD(AS123-2,7)-9))/7),"")</f>
        <v/>
      </c>
    </row>
    <row r="124" spans="1:48" ht="17.25" customHeight="1" x14ac:dyDescent="0.2">
      <c r="A124" s="83"/>
      <c r="B124" s="86"/>
      <c r="C124" s="88"/>
      <c r="D124" s="90"/>
      <c r="E124" s="83"/>
      <c r="F124" s="86"/>
      <c r="G124" s="88"/>
      <c r="H124" s="90"/>
      <c r="I124" s="83"/>
      <c r="J124" s="86"/>
      <c r="K124" s="88"/>
      <c r="L124" s="90"/>
      <c r="M124" s="83"/>
      <c r="N124" s="86"/>
      <c r="O124" s="88"/>
      <c r="P124" s="90"/>
      <c r="Q124" s="83"/>
      <c r="R124" s="86"/>
      <c r="S124" s="88"/>
      <c r="T124" s="90"/>
      <c r="U124" s="83"/>
      <c r="V124" s="86"/>
      <c r="W124" s="88"/>
      <c r="X124" s="90"/>
      <c r="Y124" s="83"/>
      <c r="Z124" s="86"/>
      <c r="AA124" s="88"/>
      <c r="AB124" s="90"/>
      <c r="AC124" s="83"/>
      <c r="AD124" s="86"/>
      <c r="AE124" s="88"/>
      <c r="AF124" s="90"/>
      <c r="AG124" s="83"/>
      <c r="AH124" s="86"/>
      <c r="AI124" s="88"/>
      <c r="AJ124" s="90"/>
      <c r="AK124" s="83"/>
      <c r="AL124" s="86"/>
      <c r="AM124" s="88"/>
      <c r="AN124" s="90"/>
      <c r="AO124" s="83"/>
      <c r="AP124" s="86"/>
      <c r="AQ124" s="88"/>
      <c r="AR124" s="90"/>
      <c r="AS124" s="83"/>
      <c r="AT124" s="86"/>
      <c r="AU124" s="88"/>
      <c r="AV124" s="90"/>
    </row>
    <row r="125" spans="1:48" ht="17.25" customHeight="1" x14ac:dyDescent="0.2">
      <c r="A125" s="83"/>
      <c r="B125" s="86"/>
      <c r="C125" s="14" t="str">
        <f ca="1">IFERROR(INDEX(_AnzeigeText2,MATCH(B123,_EreignisseDatum,0)),"")</f>
        <v/>
      </c>
      <c r="D125" s="91" t="str">
        <f>IF(A123=_Start_MESZ,"Beginn MESZ",IF(A123=_Ende_MESZ,"Ende MESZ",""))</f>
        <v/>
      </c>
      <c r="E125" s="83"/>
      <c r="F125" s="86"/>
      <c r="G125" s="14"/>
      <c r="H125" s="91"/>
      <c r="I125" s="83"/>
      <c r="J125" s="86"/>
      <c r="K125" s="14" t="str">
        <f ca="1">IFERROR(INDEX(_AnzeigeText2,MATCH(J123,_EreignisseDatum,0)),"")</f>
        <v/>
      </c>
      <c r="L125" s="91" t="str">
        <f>IF(I123=_Start_MESZ,"Beginn MESZ",IF(I123=_Ende_MESZ,"Ende MESZ",""))</f>
        <v/>
      </c>
      <c r="M125" s="83"/>
      <c r="N125" s="86"/>
      <c r="O125" s="14"/>
      <c r="P125" s="91"/>
      <c r="Q125" s="83"/>
      <c r="R125" s="86"/>
      <c r="S125" s="14" t="str">
        <f ca="1">IFERROR(INDEX(_AnzeigeText2,MATCH(R123,_EreignisseDatum,0)),"")</f>
        <v/>
      </c>
      <c r="T125" s="91" t="str">
        <f>IF(Q123=_Start_MESZ,"Beginn MESZ",IF(Q123=_Ende_MESZ,"Ende MESZ",""))</f>
        <v/>
      </c>
      <c r="U125" s="83"/>
      <c r="V125" s="86"/>
      <c r="W125" s="14"/>
      <c r="X125" s="91"/>
      <c r="Y125" s="83"/>
      <c r="Z125" s="86"/>
      <c r="AA125" s="14" t="str">
        <f ca="1">IFERROR(INDEX(_AnzeigeText2,MATCH(Z123,_EreignisseDatum,0)),"")</f>
        <v/>
      </c>
      <c r="AB125" s="91" t="str">
        <f>IF(Y123=_Start_MESZ,"Beginn MESZ",IF(Y123=_Ende_MESZ,"Ende MESZ",""))</f>
        <v/>
      </c>
      <c r="AC125" s="83"/>
      <c r="AD125" s="86"/>
      <c r="AE125" s="14" t="str">
        <f ca="1">IFERROR(INDEX(_AnzeigeText2,MATCH(AD123,_EreignisseDatum,0)),"")</f>
        <v>Urlaub</v>
      </c>
      <c r="AF125" s="91" t="str">
        <f>IF(AC123=_Start_MESZ,"Beginn MESZ",IF(AC123=_Ende_MESZ,"Ende MESZ",""))</f>
        <v/>
      </c>
      <c r="AG125" s="83"/>
      <c r="AH125" s="86"/>
      <c r="AI125" s="14"/>
      <c r="AJ125" s="91"/>
      <c r="AK125" s="83"/>
      <c r="AL125" s="86"/>
      <c r="AM125" s="14" t="str">
        <f ca="1">IFERROR(INDEX(_AnzeigeText2,MATCH(AL123,_EreignisseDatum,0)),"")</f>
        <v>Brückentag</v>
      </c>
      <c r="AN125" s="91" t="str">
        <f>IF(AK123=_Start_MESZ,"Beginn MESZ",IF(AK123=_Ende_MESZ,"Ende MESZ",""))</f>
        <v/>
      </c>
      <c r="AO125" s="83"/>
      <c r="AP125" s="86"/>
      <c r="AQ125" s="14"/>
      <c r="AR125" s="91"/>
      <c r="AS125" s="83"/>
      <c r="AT125" s="86"/>
      <c r="AU125" s="14" t="str">
        <f ca="1">IFERROR(INDEX(_AnzeigeText2,MATCH(AT123,_EreignisseDatum,0)),"")</f>
        <v>Betriebsruhe</v>
      </c>
      <c r="AV125" s="91" t="str">
        <f>IF(AS123=_Start_MESZ,"Beginn MESZ",IF(AS123=_Ende_MESZ,"Ende MESZ",""))</f>
        <v/>
      </c>
    </row>
    <row r="126" spans="1:48" ht="17.25" customHeight="1" thickBot="1" x14ac:dyDescent="0.25">
      <c r="A126" s="84"/>
      <c r="B126" s="15">
        <f>B123-_fstDay+1</f>
        <v>31</v>
      </c>
      <c r="C126" s="16" t="str">
        <f ca="1">IFERROR(IF(ISNA(INDEX(_AnzeigeText2,MATCH(B123,_EreignisseDatum,0))),"",IF(INDEX(_EreignisseHaeufigkeit,MATCH(B123,_EreignisseDatum,0))=1,"",INDEX(_AnzeigeText2,MATCH(B123,_EreignisseDatum,0)+1))),"")</f>
        <v/>
      </c>
      <c r="D126" s="92"/>
      <c r="E126" s="84"/>
      <c r="F126" s="15"/>
      <c r="G126" s="16"/>
      <c r="H126" s="92"/>
      <c r="I126" s="84"/>
      <c r="J126" s="15">
        <f>J123-_fstDay+1</f>
        <v>90</v>
      </c>
      <c r="K126" s="16" t="str">
        <f ca="1">IFERROR(IF(ISNA(INDEX(_AnzeigeText2,MATCH(J123,_EreignisseDatum,0))),"",IF(INDEX(_EreignisseHaeufigkeit,MATCH(J123,_EreignisseDatum,0))=1,"",INDEX(_AnzeigeText2,MATCH(J123,_EreignisseDatum,0)+1))),"")</f>
        <v/>
      </c>
      <c r="L126" s="92"/>
      <c r="M126" s="84"/>
      <c r="N126" s="15"/>
      <c r="O126" s="16"/>
      <c r="P126" s="92"/>
      <c r="Q126" s="84"/>
      <c r="R126" s="15">
        <f>R123-_fstDay+1</f>
        <v>151</v>
      </c>
      <c r="S126" s="16" t="str">
        <f ca="1">IFERROR(IF(ISNA(INDEX(_AnzeigeText2,MATCH(R123,_EreignisseDatum,0))),"",IF(INDEX(_EreignisseHaeufigkeit,MATCH(R123,_EreignisseDatum,0))=1,"",INDEX(_AnzeigeText2,MATCH(R123,_EreignisseDatum,0)+1))),"")</f>
        <v/>
      </c>
      <c r="T126" s="92"/>
      <c r="U126" s="84"/>
      <c r="V126" s="15"/>
      <c r="W126" s="16"/>
      <c r="X126" s="92"/>
      <c r="Y126" s="84"/>
      <c r="Z126" s="15">
        <f>Z123-_fstDay+1</f>
        <v>212</v>
      </c>
      <c r="AA126" s="16" t="str">
        <f ca="1">IFERROR(IF(ISNA(INDEX(_AnzeigeText2,MATCH(Z123,_EreignisseDatum,0))),"",IF(INDEX(_EreignisseHaeufigkeit,MATCH(Z123,_EreignisseDatum,0))=1,"",INDEX(_AnzeigeText2,MATCH(Z123,_EreignisseDatum,0)+1))),"")</f>
        <v/>
      </c>
      <c r="AB126" s="92"/>
      <c r="AC126" s="84"/>
      <c r="AD126" s="15">
        <f>AD123-_fstDay+1</f>
        <v>243</v>
      </c>
      <c r="AE126" s="16" t="str">
        <f ca="1">IFERROR(IF(ISNA(INDEX(_AnzeigeText2,MATCH(AD123,_EreignisseDatum,0))),"",IF(INDEX(_EreignisseHaeufigkeit,MATCH(AD123,_EreignisseDatum,0))=1,"",INDEX(_AnzeigeText2,MATCH(AD123,_EreignisseDatum,0)+1))),"")</f>
        <v/>
      </c>
      <c r="AF126" s="92"/>
      <c r="AG126" s="84"/>
      <c r="AH126" s="15"/>
      <c r="AI126" s="16"/>
      <c r="AJ126" s="92"/>
      <c r="AK126" s="84"/>
      <c r="AL126" s="15">
        <f>AL123-_fstDay+1</f>
        <v>304</v>
      </c>
      <c r="AM126" s="16" t="str">
        <f ca="1">IFERROR(IF(ISNA(INDEX(_AnzeigeText2,MATCH(AL123,_EreignisseDatum,0))),"",IF(INDEX(_EreignisseHaeufigkeit,MATCH(AL123,_EreignisseDatum,0))=1,"",INDEX(_AnzeigeText2,MATCH(AL123,_EreignisseDatum,0)+1))),"")</f>
        <v/>
      </c>
      <c r="AN126" s="92"/>
      <c r="AO126" s="84"/>
      <c r="AP126" s="15"/>
      <c r="AQ126" s="16"/>
      <c r="AR126" s="92"/>
      <c r="AS126" s="84"/>
      <c r="AT126" s="15">
        <f>AT123-_fstDay+1</f>
        <v>365</v>
      </c>
      <c r="AU126" s="16" t="str">
        <f ca="1">IFERROR(IF(ISNA(INDEX(_AnzeigeText2,MATCH(AT123,_EreignisseDatum,0))),"",IF(INDEX(_EreignisseHaeufigkeit,MATCH(AT123,_EreignisseDatum,0))=1,"",INDEX(_AnzeigeText2,MATCH(AT123,_EreignisseDatum,0)+1))),"")</f>
        <v/>
      </c>
      <c r="AV126" s="92"/>
    </row>
    <row r="127" spans="1:48" x14ac:dyDescent="0.2">
      <c r="A127" s="24" t="s">
        <v>122</v>
      </c>
      <c r="AV127" s="23" t="str">
        <f>"Feiertage für das Bundesland " &amp; INDEX(_Laender,_Auswahl)</f>
        <v>Feiertage für das Bundesland Nordrhein-Westfalen</v>
      </c>
    </row>
    <row r="128" spans="1:48" x14ac:dyDescent="0.2">
      <c r="AV128" s="23" t="s">
        <v>121</v>
      </c>
    </row>
  </sheetData>
  <sheetProtection password="FB57" sheet="1" objects="1" scenarios="1" formatCells="0" formatColumns="0" formatRows="0"/>
  <mergeCells count="1873">
    <mergeCell ref="A15:A18"/>
    <mergeCell ref="B15:B17"/>
    <mergeCell ref="C15:C16"/>
    <mergeCell ref="D15:D16"/>
    <mergeCell ref="D17:D18"/>
    <mergeCell ref="A11:A14"/>
    <mergeCell ref="B11:B13"/>
    <mergeCell ref="C11:C12"/>
    <mergeCell ref="D11:D12"/>
    <mergeCell ref="D13:D14"/>
    <mergeCell ref="A7:A10"/>
    <mergeCell ref="B7:B9"/>
    <mergeCell ref="C7:C8"/>
    <mergeCell ref="D7:D8"/>
    <mergeCell ref="D9:D10"/>
    <mergeCell ref="A2:D2"/>
    <mergeCell ref="A3:A6"/>
    <mergeCell ref="B3:B5"/>
    <mergeCell ref="C3:C4"/>
    <mergeCell ref="D3:D4"/>
    <mergeCell ref="D5:D6"/>
    <mergeCell ref="A31:A34"/>
    <mergeCell ref="B31:B33"/>
    <mergeCell ref="C31:C32"/>
    <mergeCell ref="D31:D32"/>
    <mergeCell ref="D33:D34"/>
    <mergeCell ref="A27:A30"/>
    <mergeCell ref="B27:B29"/>
    <mergeCell ref="C27:C28"/>
    <mergeCell ref="D27:D28"/>
    <mergeCell ref="D29:D30"/>
    <mergeCell ref="A23:A26"/>
    <mergeCell ref="B23:B25"/>
    <mergeCell ref="C23:C24"/>
    <mergeCell ref="D23:D24"/>
    <mergeCell ref="D25:D26"/>
    <mergeCell ref="A19:A22"/>
    <mergeCell ref="B19:B21"/>
    <mergeCell ref="C19:C20"/>
    <mergeCell ref="D19:D20"/>
    <mergeCell ref="D21:D22"/>
    <mergeCell ref="A47:A50"/>
    <mergeCell ref="B47:B49"/>
    <mergeCell ref="C47:C48"/>
    <mergeCell ref="D47:D48"/>
    <mergeCell ref="D49:D50"/>
    <mergeCell ref="A43:A46"/>
    <mergeCell ref="B43:B45"/>
    <mergeCell ref="C43:C44"/>
    <mergeCell ref="D43:D44"/>
    <mergeCell ref="D45:D46"/>
    <mergeCell ref="A39:A42"/>
    <mergeCell ref="B39:B41"/>
    <mergeCell ref="C39:C40"/>
    <mergeCell ref="D39:D40"/>
    <mergeCell ref="D41:D42"/>
    <mergeCell ref="A35:A38"/>
    <mergeCell ref="B35:B37"/>
    <mergeCell ref="C35:C36"/>
    <mergeCell ref="D35:D36"/>
    <mergeCell ref="D37:D38"/>
    <mergeCell ref="A63:A66"/>
    <mergeCell ref="B63:B65"/>
    <mergeCell ref="C63:C64"/>
    <mergeCell ref="D63:D64"/>
    <mergeCell ref="D65:D66"/>
    <mergeCell ref="A59:A62"/>
    <mergeCell ref="B59:B61"/>
    <mergeCell ref="C59:C60"/>
    <mergeCell ref="D59:D60"/>
    <mergeCell ref="D61:D62"/>
    <mergeCell ref="A55:A58"/>
    <mergeCell ref="B55:B57"/>
    <mergeCell ref="C55:C56"/>
    <mergeCell ref="D55:D56"/>
    <mergeCell ref="D57:D58"/>
    <mergeCell ref="A51:A54"/>
    <mergeCell ref="B51:B53"/>
    <mergeCell ref="C51:C52"/>
    <mergeCell ref="D51:D52"/>
    <mergeCell ref="D53:D54"/>
    <mergeCell ref="A79:A82"/>
    <mergeCell ref="B79:B81"/>
    <mergeCell ref="C79:C80"/>
    <mergeCell ref="D79:D80"/>
    <mergeCell ref="D81:D82"/>
    <mergeCell ref="A75:A78"/>
    <mergeCell ref="B75:B77"/>
    <mergeCell ref="C75:C76"/>
    <mergeCell ref="D75:D76"/>
    <mergeCell ref="D77:D78"/>
    <mergeCell ref="A71:A74"/>
    <mergeCell ref="B71:B73"/>
    <mergeCell ref="C71:C72"/>
    <mergeCell ref="D71:D72"/>
    <mergeCell ref="D73:D74"/>
    <mergeCell ref="A67:A70"/>
    <mergeCell ref="B67:B69"/>
    <mergeCell ref="C67:C68"/>
    <mergeCell ref="D67:D68"/>
    <mergeCell ref="D69:D70"/>
    <mergeCell ref="A95:A98"/>
    <mergeCell ref="B95:B97"/>
    <mergeCell ref="C95:C96"/>
    <mergeCell ref="D95:D96"/>
    <mergeCell ref="D97:D98"/>
    <mergeCell ref="A91:A94"/>
    <mergeCell ref="B91:B93"/>
    <mergeCell ref="C91:C92"/>
    <mergeCell ref="D91:D92"/>
    <mergeCell ref="D93:D94"/>
    <mergeCell ref="A87:A90"/>
    <mergeCell ref="B87:B89"/>
    <mergeCell ref="C87:C88"/>
    <mergeCell ref="D87:D88"/>
    <mergeCell ref="D89:D90"/>
    <mergeCell ref="A83:A86"/>
    <mergeCell ref="B83:B85"/>
    <mergeCell ref="C83:C84"/>
    <mergeCell ref="D83:D84"/>
    <mergeCell ref="D85:D86"/>
    <mergeCell ref="B111:B113"/>
    <mergeCell ref="C111:C112"/>
    <mergeCell ref="D111:D112"/>
    <mergeCell ref="D113:D114"/>
    <mergeCell ref="A107:A110"/>
    <mergeCell ref="B107:B109"/>
    <mergeCell ref="C107:C108"/>
    <mergeCell ref="D107:D108"/>
    <mergeCell ref="D109:D110"/>
    <mergeCell ref="A103:A106"/>
    <mergeCell ref="B103:B105"/>
    <mergeCell ref="C103:C104"/>
    <mergeCell ref="D103:D104"/>
    <mergeCell ref="D105:D106"/>
    <mergeCell ref="A99:A102"/>
    <mergeCell ref="B99:B101"/>
    <mergeCell ref="C99:C100"/>
    <mergeCell ref="D99:D100"/>
    <mergeCell ref="D101:D102"/>
    <mergeCell ref="E11:E14"/>
    <mergeCell ref="F11:F13"/>
    <mergeCell ref="G11:G12"/>
    <mergeCell ref="H11:H12"/>
    <mergeCell ref="H13:H14"/>
    <mergeCell ref="E7:E10"/>
    <mergeCell ref="F7:F9"/>
    <mergeCell ref="G7:G8"/>
    <mergeCell ref="H7:H8"/>
    <mergeCell ref="H9:H10"/>
    <mergeCell ref="E2:H2"/>
    <mergeCell ref="E3:E6"/>
    <mergeCell ref="F3:F5"/>
    <mergeCell ref="G3:G4"/>
    <mergeCell ref="H3:H4"/>
    <mergeCell ref="H5:H6"/>
    <mergeCell ref="A123:A126"/>
    <mergeCell ref="B123:B125"/>
    <mergeCell ref="C123:C124"/>
    <mergeCell ref="D123:D124"/>
    <mergeCell ref="D125:D126"/>
    <mergeCell ref="A119:A122"/>
    <mergeCell ref="B119:B121"/>
    <mergeCell ref="C119:C120"/>
    <mergeCell ref="D119:D120"/>
    <mergeCell ref="D121:D122"/>
    <mergeCell ref="A115:A118"/>
    <mergeCell ref="B115:B117"/>
    <mergeCell ref="C115:C116"/>
    <mergeCell ref="D115:D116"/>
    <mergeCell ref="D117:D118"/>
    <mergeCell ref="A111:A114"/>
    <mergeCell ref="E27:E30"/>
    <mergeCell ref="F27:F29"/>
    <mergeCell ref="G27:G28"/>
    <mergeCell ref="H27:H28"/>
    <mergeCell ref="H29:H30"/>
    <mergeCell ref="E23:E26"/>
    <mergeCell ref="F23:F25"/>
    <mergeCell ref="G23:G24"/>
    <mergeCell ref="H23:H24"/>
    <mergeCell ref="H25:H26"/>
    <mergeCell ref="E19:E22"/>
    <mergeCell ref="F19:F21"/>
    <mergeCell ref="G19:G20"/>
    <mergeCell ref="H19:H20"/>
    <mergeCell ref="H21:H22"/>
    <mergeCell ref="E15:E18"/>
    <mergeCell ref="F15:F17"/>
    <mergeCell ref="G15:G16"/>
    <mergeCell ref="H15:H16"/>
    <mergeCell ref="H17:H18"/>
    <mergeCell ref="E43:E46"/>
    <mergeCell ref="F43:F45"/>
    <mergeCell ref="G43:G44"/>
    <mergeCell ref="H43:H44"/>
    <mergeCell ref="H45:H46"/>
    <mergeCell ref="E39:E42"/>
    <mergeCell ref="F39:F41"/>
    <mergeCell ref="G39:G40"/>
    <mergeCell ref="H39:H40"/>
    <mergeCell ref="H41:H42"/>
    <mergeCell ref="E35:E38"/>
    <mergeCell ref="F35:F37"/>
    <mergeCell ref="G35:G36"/>
    <mergeCell ref="H35:H36"/>
    <mergeCell ref="H37:H38"/>
    <mergeCell ref="E31:E34"/>
    <mergeCell ref="F31:F33"/>
    <mergeCell ref="G31:G32"/>
    <mergeCell ref="H31:H32"/>
    <mergeCell ref="H33:H34"/>
    <mergeCell ref="E59:E62"/>
    <mergeCell ref="F59:F61"/>
    <mergeCell ref="G59:G60"/>
    <mergeCell ref="H59:H60"/>
    <mergeCell ref="H61:H62"/>
    <mergeCell ref="E55:E58"/>
    <mergeCell ref="F55:F57"/>
    <mergeCell ref="G55:G56"/>
    <mergeCell ref="H55:H56"/>
    <mergeCell ref="H57:H58"/>
    <mergeCell ref="E51:E54"/>
    <mergeCell ref="F51:F53"/>
    <mergeCell ref="G51:G52"/>
    <mergeCell ref="H51:H52"/>
    <mergeCell ref="H53:H54"/>
    <mergeCell ref="E47:E50"/>
    <mergeCell ref="F47:F49"/>
    <mergeCell ref="G47:G48"/>
    <mergeCell ref="H47:H48"/>
    <mergeCell ref="H49:H50"/>
    <mergeCell ref="E75:E78"/>
    <mergeCell ref="F75:F77"/>
    <mergeCell ref="G75:G76"/>
    <mergeCell ref="H75:H76"/>
    <mergeCell ref="H77:H78"/>
    <mergeCell ref="E71:E74"/>
    <mergeCell ref="F71:F73"/>
    <mergeCell ref="G71:G72"/>
    <mergeCell ref="H71:H72"/>
    <mergeCell ref="H73:H74"/>
    <mergeCell ref="E67:E70"/>
    <mergeCell ref="F67:F69"/>
    <mergeCell ref="G67:G68"/>
    <mergeCell ref="H67:H68"/>
    <mergeCell ref="H69:H70"/>
    <mergeCell ref="E63:E66"/>
    <mergeCell ref="F63:F65"/>
    <mergeCell ref="G63:G64"/>
    <mergeCell ref="H63:H64"/>
    <mergeCell ref="H65:H66"/>
    <mergeCell ref="E91:E94"/>
    <mergeCell ref="F91:F93"/>
    <mergeCell ref="G91:G92"/>
    <mergeCell ref="H91:H92"/>
    <mergeCell ref="H93:H94"/>
    <mergeCell ref="E87:E90"/>
    <mergeCell ref="F87:F89"/>
    <mergeCell ref="G87:G88"/>
    <mergeCell ref="H87:H88"/>
    <mergeCell ref="H89:H90"/>
    <mergeCell ref="E83:E86"/>
    <mergeCell ref="F83:F85"/>
    <mergeCell ref="G83:G84"/>
    <mergeCell ref="H83:H84"/>
    <mergeCell ref="H85:H86"/>
    <mergeCell ref="E79:E82"/>
    <mergeCell ref="F79:F81"/>
    <mergeCell ref="G79:G80"/>
    <mergeCell ref="H79:H80"/>
    <mergeCell ref="H81:H82"/>
    <mergeCell ref="E107:E110"/>
    <mergeCell ref="F107:F109"/>
    <mergeCell ref="G107:G108"/>
    <mergeCell ref="H107:H108"/>
    <mergeCell ref="H109:H110"/>
    <mergeCell ref="E103:E106"/>
    <mergeCell ref="F103:F105"/>
    <mergeCell ref="G103:G104"/>
    <mergeCell ref="H103:H104"/>
    <mergeCell ref="H105:H106"/>
    <mergeCell ref="E99:E102"/>
    <mergeCell ref="F99:F101"/>
    <mergeCell ref="G99:G100"/>
    <mergeCell ref="H99:H100"/>
    <mergeCell ref="H101:H102"/>
    <mergeCell ref="E95:E98"/>
    <mergeCell ref="F95:F97"/>
    <mergeCell ref="G95:G96"/>
    <mergeCell ref="H95:H96"/>
    <mergeCell ref="H97:H98"/>
    <mergeCell ref="E123:E126"/>
    <mergeCell ref="F123:F125"/>
    <mergeCell ref="G123:G124"/>
    <mergeCell ref="H123:H124"/>
    <mergeCell ref="H125:H126"/>
    <mergeCell ref="E119:E122"/>
    <mergeCell ref="F119:F121"/>
    <mergeCell ref="G119:G120"/>
    <mergeCell ref="H119:H120"/>
    <mergeCell ref="H121:H122"/>
    <mergeCell ref="E115:E118"/>
    <mergeCell ref="F115:F117"/>
    <mergeCell ref="G115:G116"/>
    <mergeCell ref="H115:H116"/>
    <mergeCell ref="H117:H118"/>
    <mergeCell ref="E111:E114"/>
    <mergeCell ref="F111:F113"/>
    <mergeCell ref="G111:G112"/>
    <mergeCell ref="H111:H112"/>
    <mergeCell ref="H113:H114"/>
    <mergeCell ref="I15:I18"/>
    <mergeCell ref="J15:J17"/>
    <mergeCell ref="K15:K16"/>
    <mergeCell ref="L15:L16"/>
    <mergeCell ref="L17:L18"/>
    <mergeCell ref="I11:I14"/>
    <mergeCell ref="J11:J13"/>
    <mergeCell ref="K11:K12"/>
    <mergeCell ref="L11:L12"/>
    <mergeCell ref="L13:L14"/>
    <mergeCell ref="I7:I10"/>
    <mergeCell ref="J7:J9"/>
    <mergeCell ref="K7:K8"/>
    <mergeCell ref="L7:L8"/>
    <mergeCell ref="L9:L10"/>
    <mergeCell ref="I2:L2"/>
    <mergeCell ref="I3:I6"/>
    <mergeCell ref="J3:J5"/>
    <mergeCell ref="K3:K4"/>
    <mergeCell ref="L3:L4"/>
    <mergeCell ref="L5:L6"/>
    <mergeCell ref="I31:I34"/>
    <mergeCell ref="J31:J33"/>
    <mergeCell ref="K31:K32"/>
    <mergeCell ref="L31:L32"/>
    <mergeCell ref="L33:L34"/>
    <mergeCell ref="I27:I30"/>
    <mergeCell ref="J27:J29"/>
    <mergeCell ref="K27:K28"/>
    <mergeCell ref="L27:L28"/>
    <mergeCell ref="L29:L30"/>
    <mergeCell ref="I23:I26"/>
    <mergeCell ref="J23:J25"/>
    <mergeCell ref="K23:K24"/>
    <mergeCell ref="L23:L24"/>
    <mergeCell ref="L25:L26"/>
    <mergeCell ref="I19:I22"/>
    <mergeCell ref="J19:J21"/>
    <mergeCell ref="K19:K20"/>
    <mergeCell ref="L19:L20"/>
    <mergeCell ref="L21:L22"/>
    <mergeCell ref="I47:I50"/>
    <mergeCell ref="J47:J49"/>
    <mergeCell ref="K47:K48"/>
    <mergeCell ref="L47:L48"/>
    <mergeCell ref="L49:L50"/>
    <mergeCell ref="I43:I46"/>
    <mergeCell ref="J43:J45"/>
    <mergeCell ref="K43:K44"/>
    <mergeCell ref="L43:L44"/>
    <mergeCell ref="L45:L46"/>
    <mergeCell ref="I39:I42"/>
    <mergeCell ref="J39:J41"/>
    <mergeCell ref="K39:K40"/>
    <mergeCell ref="L39:L40"/>
    <mergeCell ref="L41:L42"/>
    <mergeCell ref="I35:I38"/>
    <mergeCell ref="J35:J37"/>
    <mergeCell ref="K35:K36"/>
    <mergeCell ref="L35:L36"/>
    <mergeCell ref="L37:L38"/>
    <mergeCell ref="I63:I66"/>
    <mergeCell ref="J63:J65"/>
    <mergeCell ref="K63:K64"/>
    <mergeCell ref="L63:L64"/>
    <mergeCell ref="L65:L66"/>
    <mergeCell ref="I59:I62"/>
    <mergeCell ref="J59:J61"/>
    <mergeCell ref="K59:K60"/>
    <mergeCell ref="L59:L60"/>
    <mergeCell ref="L61:L62"/>
    <mergeCell ref="I55:I58"/>
    <mergeCell ref="J55:J57"/>
    <mergeCell ref="K55:K56"/>
    <mergeCell ref="L55:L56"/>
    <mergeCell ref="L57:L58"/>
    <mergeCell ref="I51:I54"/>
    <mergeCell ref="J51:J53"/>
    <mergeCell ref="K51:K52"/>
    <mergeCell ref="L51:L52"/>
    <mergeCell ref="L53:L54"/>
    <mergeCell ref="I79:I82"/>
    <mergeCell ref="J79:J81"/>
    <mergeCell ref="K79:K80"/>
    <mergeCell ref="L79:L80"/>
    <mergeCell ref="L81:L82"/>
    <mergeCell ref="I75:I78"/>
    <mergeCell ref="J75:J77"/>
    <mergeCell ref="K75:K76"/>
    <mergeCell ref="L75:L76"/>
    <mergeCell ref="L77:L78"/>
    <mergeCell ref="I71:I74"/>
    <mergeCell ref="J71:J73"/>
    <mergeCell ref="K71:K72"/>
    <mergeCell ref="L71:L72"/>
    <mergeCell ref="L73:L74"/>
    <mergeCell ref="I67:I70"/>
    <mergeCell ref="J67:J69"/>
    <mergeCell ref="K67:K68"/>
    <mergeCell ref="L67:L68"/>
    <mergeCell ref="L69:L70"/>
    <mergeCell ref="I95:I98"/>
    <mergeCell ref="J95:J97"/>
    <mergeCell ref="K95:K96"/>
    <mergeCell ref="L95:L96"/>
    <mergeCell ref="L97:L98"/>
    <mergeCell ref="I91:I94"/>
    <mergeCell ref="J91:J93"/>
    <mergeCell ref="K91:K92"/>
    <mergeCell ref="L91:L92"/>
    <mergeCell ref="L93:L94"/>
    <mergeCell ref="I87:I90"/>
    <mergeCell ref="J87:J89"/>
    <mergeCell ref="K87:K88"/>
    <mergeCell ref="L87:L88"/>
    <mergeCell ref="L89:L90"/>
    <mergeCell ref="I83:I86"/>
    <mergeCell ref="J83:J85"/>
    <mergeCell ref="K83:K84"/>
    <mergeCell ref="L83:L84"/>
    <mergeCell ref="L85:L86"/>
    <mergeCell ref="J111:J113"/>
    <mergeCell ref="K111:K112"/>
    <mergeCell ref="L111:L112"/>
    <mergeCell ref="L113:L114"/>
    <mergeCell ref="I107:I110"/>
    <mergeCell ref="J107:J109"/>
    <mergeCell ref="K107:K108"/>
    <mergeCell ref="L107:L108"/>
    <mergeCell ref="L109:L110"/>
    <mergeCell ref="I103:I106"/>
    <mergeCell ref="J103:J105"/>
    <mergeCell ref="K103:K104"/>
    <mergeCell ref="L103:L104"/>
    <mergeCell ref="L105:L106"/>
    <mergeCell ref="I99:I102"/>
    <mergeCell ref="J99:J101"/>
    <mergeCell ref="K99:K100"/>
    <mergeCell ref="L99:L100"/>
    <mergeCell ref="L101:L102"/>
    <mergeCell ref="M11:M14"/>
    <mergeCell ref="N11:N13"/>
    <mergeCell ref="O11:O12"/>
    <mergeCell ref="P11:P12"/>
    <mergeCell ref="P13:P14"/>
    <mergeCell ref="M7:M10"/>
    <mergeCell ref="N7:N9"/>
    <mergeCell ref="O7:O8"/>
    <mergeCell ref="P7:P8"/>
    <mergeCell ref="P9:P10"/>
    <mergeCell ref="M2:P2"/>
    <mergeCell ref="M3:M6"/>
    <mergeCell ref="N3:N5"/>
    <mergeCell ref="O3:O4"/>
    <mergeCell ref="P3:P4"/>
    <mergeCell ref="P5:P6"/>
    <mergeCell ref="I123:I126"/>
    <mergeCell ref="J123:J125"/>
    <mergeCell ref="K123:K124"/>
    <mergeCell ref="L123:L124"/>
    <mergeCell ref="L125:L126"/>
    <mergeCell ref="I119:I122"/>
    <mergeCell ref="J119:J121"/>
    <mergeCell ref="K119:K120"/>
    <mergeCell ref="L119:L120"/>
    <mergeCell ref="L121:L122"/>
    <mergeCell ref="I115:I118"/>
    <mergeCell ref="J115:J117"/>
    <mergeCell ref="K115:K116"/>
    <mergeCell ref="L115:L116"/>
    <mergeCell ref="L117:L118"/>
    <mergeCell ref="I111:I114"/>
    <mergeCell ref="M27:M30"/>
    <mergeCell ref="N27:N29"/>
    <mergeCell ref="O27:O28"/>
    <mergeCell ref="P27:P28"/>
    <mergeCell ref="P29:P30"/>
    <mergeCell ref="M23:M26"/>
    <mergeCell ref="N23:N25"/>
    <mergeCell ref="O23:O24"/>
    <mergeCell ref="P23:P24"/>
    <mergeCell ref="P25:P26"/>
    <mergeCell ref="M19:M22"/>
    <mergeCell ref="N19:N21"/>
    <mergeCell ref="O19:O20"/>
    <mergeCell ref="P19:P20"/>
    <mergeCell ref="P21:P22"/>
    <mergeCell ref="M15:M18"/>
    <mergeCell ref="N15:N17"/>
    <mergeCell ref="O15:O16"/>
    <mergeCell ref="P15:P16"/>
    <mergeCell ref="P17:P18"/>
    <mergeCell ref="M43:M46"/>
    <mergeCell ref="N43:N45"/>
    <mergeCell ref="O43:O44"/>
    <mergeCell ref="P43:P44"/>
    <mergeCell ref="P45:P46"/>
    <mergeCell ref="M39:M42"/>
    <mergeCell ref="N39:N41"/>
    <mergeCell ref="O39:O40"/>
    <mergeCell ref="P39:P40"/>
    <mergeCell ref="P41:P42"/>
    <mergeCell ref="M35:M38"/>
    <mergeCell ref="N35:N37"/>
    <mergeCell ref="O35:O36"/>
    <mergeCell ref="P35:P36"/>
    <mergeCell ref="P37:P38"/>
    <mergeCell ref="M31:M34"/>
    <mergeCell ref="N31:N33"/>
    <mergeCell ref="O31:O32"/>
    <mergeCell ref="P31:P32"/>
    <mergeCell ref="P33:P34"/>
    <mergeCell ref="M59:M62"/>
    <mergeCell ref="N59:N61"/>
    <mergeCell ref="O59:O60"/>
    <mergeCell ref="P59:P60"/>
    <mergeCell ref="P61:P62"/>
    <mergeCell ref="M55:M58"/>
    <mergeCell ref="N55:N57"/>
    <mergeCell ref="O55:O56"/>
    <mergeCell ref="P55:P56"/>
    <mergeCell ref="P57:P58"/>
    <mergeCell ref="M51:M54"/>
    <mergeCell ref="N51:N53"/>
    <mergeCell ref="O51:O52"/>
    <mergeCell ref="P51:P52"/>
    <mergeCell ref="P53:P54"/>
    <mergeCell ref="M47:M50"/>
    <mergeCell ref="N47:N49"/>
    <mergeCell ref="O47:O48"/>
    <mergeCell ref="P47:P48"/>
    <mergeCell ref="P49:P50"/>
    <mergeCell ref="M75:M78"/>
    <mergeCell ref="N75:N77"/>
    <mergeCell ref="O75:O76"/>
    <mergeCell ref="P75:P76"/>
    <mergeCell ref="P77:P78"/>
    <mergeCell ref="M71:M74"/>
    <mergeCell ref="N71:N73"/>
    <mergeCell ref="O71:O72"/>
    <mergeCell ref="P71:P72"/>
    <mergeCell ref="P73:P74"/>
    <mergeCell ref="M67:M70"/>
    <mergeCell ref="N67:N69"/>
    <mergeCell ref="O67:O68"/>
    <mergeCell ref="P67:P68"/>
    <mergeCell ref="P69:P70"/>
    <mergeCell ref="M63:M66"/>
    <mergeCell ref="N63:N65"/>
    <mergeCell ref="O63:O64"/>
    <mergeCell ref="P63:P64"/>
    <mergeCell ref="P65:P66"/>
    <mergeCell ref="M91:M94"/>
    <mergeCell ref="N91:N93"/>
    <mergeCell ref="O91:O92"/>
    <mergeCell ref="P91:P92"/>
    <mergeCell ref="P93:P94"/>
    <mergeCell ref="M87:M90"/>
    <mergeCell ref="N87:N89"/>
    <mergeCell ref="O87:O88"/>
    <mergeCell ref="P87:P88"/>
    <mergeCell ref="P89:P90"/>
    <mergeCell ref="M83:M86"/>
    <mergeCell ref="N83:N85"/>
    <mergeCell ref="O83:O84"/>
    <mergeCell ref="P83:P84"/>
    <mergeCell ref="P85:P86"/>
    <mergeCell ref="M79:M82"/>
    <mergeCell ref="N79:N81"/>
    <mergeCell ref="O79:O80"/>
    <mergeCell ref="P79:P80"/>
    <mergeCell ref="P81:P82"/>
    <mergeCell ref="M107:M110"/>
    <mergeCell ref="N107:N109"/>
    <mergeCell ref="O107:O108"/>
    <mergeCell ref="P107:P108"/>
    <mergeCell ref="P109:P110"/>
    <mergeCell ref="M103:M106"/>
    <mergeCell ref="N103:N105"/>
    <mergeCell ref="O103:O104"/>
    <mergeCell ref="P103:P104"/>
    <mergeCell ref="P105:P106"/>
    <mergeCell ref="M99:M102"/>
    <mergeCell ref="N99:N101"/>
    <mergeCell ref="O99:O100"/>
    <mergeCell ref="P99:P100"/>
    <mergeCell ref="P101:P102"/>
    <mergeCell ref="M95:M98"/>
    <mergeCell ref="N95:N97"/>
    <mergeCell ref="O95:O96"/>
    <mergeCell ref="P95:P96"/>
    <mergeCell ref="P97:P98"/>
    <mergeCell ref="M123:M126"/>
    <mergeCell ref="N123:N125"/>
    <mergeCell ref="O123:O124"/>
    <mergeCell ref="P123:P124"/>
    <mergeCell ref="P125:P126"/>
    <mergeCell ref="M119:M122"/>
    <mergeCell ref="N119:N121"/>
    <mergeCell ref="O119:O120"/>
    <mergeCell ref="P119:P120"/>
    <mergeCell ref="P121:P122"/>
    <mergeCell ref="M115:M118"/>
    <mergeCell ref="N115:N117"/>
    <mergeCell ref="O115:O116"/>
    <mergeCell ref="P115:P116"/>
    <mergeCell ref="P117:P118"/>
    <mergeCell ref="M111:M114"/>
    <mergeCell ref="N111:N113"/>
    <mergeCell ref="O111:O112"/>
    <mergeCell ref="P111:P112"/>
    <mergeCell ref="P113:P114"/>
    <mergeCell ref="Q15:Q18"/>
    <mergeCell ref="R15:R17"/>
    <mergeCell ref="S15:S16"/>
    <mergeCell ref="T15:T16"/>
    <mergeCell ref="T17:T18"/>
    <mergeCell ref="Q11:Q14"/>
    <mergeCell ref="R11:R13"/>
    <mergeCell ref="S11:S12"/>
    <mergeCell ref="T11:T12"/>
    <mergeCell ref="T13:T14"/>
    <mergeCell ref="Q7:Q10"/>
    <mergeCell ref="R7:R9"/>
    <mergeCell ref="S7:S8"/>
    <mergeCell ref="T7:T8"/>
    <mergeCell ref="T9:T10"/>
    <mergeCell ref="Q2:T2"/>
    <mergeCell ref="Q3:Q6"/>
    <mergeCell ref="R3:R5"/>
    <mergeCell ref="S3:S4"/>
    <mergeCell ref="T3:T4"/>
    <mergeCell ref="T5:T6"/>
    <mergeCell ref="Q31:Q34"/>
    <mergeCell ref="R31:R33"/>
    <mergeCell ref="S31:S32"/>
    <mergeCell ref="T31:T32"/>
    <mergeCell ref="T33:T34"/>
    <mergeCell ref="Q27:Q30"/>
    <mergeCell ref="R27:R29"/>
    <mergeCell ref="S27:S28"/>
    <mergeCell ref="T27:T28"/>
    <mergeCell ref="T29:T30"/>
    <mergeCell ref="Q23:Q26"/>
    <mergeCell ref="R23:R25"/>
    <mergeCell ref="S23:S24"/>
    <mergeCell ref="T23:T24"/>
    <mergeCell ref="T25:T26"/>
    <mergeCell ref="Q19:Q22"/>
    <mergeCell ref="R19:R21"/>
    <mergeCell ref="S19:S20"/>
    <mergeCell ref="T19:T20"/>
    <mergeCell ref="T21:T22"/>
    <mergeCell ref="Q47:Q50"/>
    <mergeCell ref="R47:R49"/>
    <mergeCell ref="S47:S48"/>
    <mergeCell ref="T47:T48"/>
    <mergeCell ref="T49:T50"/>
    <mergeCell ref="Q43:Q46"/>
    <mergeCell ref="R43:R45"/>
    <mergeCell ref="S43:S44"/>
    <mergeCell ref="T43:T44"/>
    <mergeCell ref="T45:T46"/>
    <mergeCell ref="Q39:Q42"/>
    <mergeCell ref="R39:R41"/>
    <mergeCell ref="S39:S40"/>
    <mergeCell ref="T39:T40"/>
    <mergeCell ref="T41:T42"/>
    <mergeCell ref="Q35:Q38"/>
    <mergeCell ref="R35:R37"/>
    <mergeCell ref="S35:S36"/>
    <mergeCell ref="T35:T36"/>
    <mergeCell ref="T37:T38"/>
    <mergeCell ref="Q63:Q66"/>
    <mergeCell ref="R63:R65"/>
    <mergeCell ref="S63:S64"/>
    <mergeCell ref="T63:T64"/>
    <mergeCell ref="T65:T66"/>
    <mergeCell ref="Q59:Q62"/>
    <mergeCell ref="R59:R61"/>
    <mergeCell ref="S59:S60"/>
    <mergeCell ref="T59:T60"/>
    <mergeCell ref="T61:T62"/>
    <mergeCell ref="Q55:Q58"/>
    <mergeCell ref="R55:R57"/>
    <mergeCell ref="S55:S56"/>
    <mergeCell ref="T55:T56"/>
    <mergeCell ref="T57:T58"/>
    <mergeCell ref="Q51:Q54"/>
    <mergeCell ref="R51:R53"/>
    <mergeCell ref="S51:S52"/>
    <mergeCell ref="T51:T52"/>
    <mergeCell ref="T53:T54"/>
    <mergeCell ref="Q79:Q82"/>
    <mergeCell ref="R79:R81"/>
    <mergeCell ref="S79:S80"/>
    <mergeCell ref="T79:T80"/>
    <mergeCell ref="T81:T82"/>
    <mergeCell ref="Q75:Q78"/>
    <mergeCell ref="R75:R77"/>
    <mergeCell ref="S75:S76"/>
    <mergeCell ref="T75:T76"/>
    <mergeCell ref="T77:T78"/>
    <mergeCell ref="Q71:Q74"/>
    <mergeCell ref="R71:R73"/>
    <mergeCell ref="S71:S72"/>
    <mergeCell ref="T71:T72"/>
    <mergeCell ref="T73:T74"/>
    <mergeCell ref="Q67:Q70"/>
    <mergeCell ref="R67:R69"/>
    <mergeCell ref="S67:S68"/>
    <mergeCell ref="T67:T68"/>
    <mergeCell ref="T69:T70"/>
    <mergeCell ref="Q95:Q98"/>
    <mergeCell ref="R95:R97"/>
    <mergeCell ref="S95:S96"/>
    <mergeCell ref="T95:T96"/>
    <mergeCell ref="T97:T98"/>
    <mergeCell ref="Q91:Q94"/>
    <mergeCell ref="R91:R93"/>
    <mergeCell ref="S91:S92"/>
    <mergeCell ref="T91:T92"/>
    <mergeCell ref="T93:T94"/>
    <mergeCell ref="Q87:Q90"/>
    <mergeCell ref="R87:R89"/>
    <mergeCell ref="S87:S88"/>
    <mergeCell ref="T87:T88"/>
    <mergeCell ref="T89:T90"/>
    <mergeCell ref="Q83:Q86"/>
    <mergeCell ref="R83:R85"/>
    <mergeCell ref="S83:S84"/>
    <mergeCell ref="T83:T84"/>
    <mergeCell ref="T85:T86"/>
    <mergeCell ref="R111:R113"/>
    <mergeCell ref="S111:S112"/>
    <mergeCell ref="T111:T112"/>
    <mergeCell ref="T113:T114"/>
    <mergeCell ref="Q107:Q110"/>
    <mergeCell ref="R107:R109"/>
    <mergeCell ref="S107:S108"/>
    <mergeCell ref="T107:T108"/>
    <mergeCell ref="T109:T110"/>
    <mergeCell ref="Q103:Q106"/>
    <mergeCell ref="R103:R105"/>
    <mergeCell ref="S103:S104"/>
    <mergeCell ref="T103:T104"/>
    <mergeCell ref="T105:T106"/>
    <mergeCell ref="Q99:Q102"/>
    <mergeCell ref="R99:R101"/>
    <mergeCell ref="S99:S100"/>
    <mergeCell ref="T99:T100"/>
    <mergeCell ref="T101:T102"/>
    <mergeCell ref="U11:U14"/>
    <mergeCell ref="V11:V13"/>
    <mergeCell ref="W11:W12"/>
    <mergeCell ref="X11:X12"/>
    <mergeCell ref="X13:X14"/>
    <mergeCell ref="U7:U10"/>
    <mergeCell ref="V7:V9"/>
    <mergeCell ref="W7:W8"/>
    <mergeCell ref="X7:X8"/>
    <mergeCell ref="X9:X10"/>
    <mergeCell ref="U2:X2"/>
    <mergeCell ref="U3:U6"/>
    <mergeCell ref="V3:V5"/>
    <mergeCell ref="W3:W4"/>
    <mergeCell ref="X3:X4"/>
    <mergeCell ref="X5:X6"/>
    <mergeCell ref="Q123:Q126"/>
    <mergeCell ref="R123:R125"/>
    <mergeCell ref="S123:S124"/>
    <mergeCell ref="T123:T124"/>
    <mergeCell ref="T125:T126"/>
    <mergeCell ref="Q119:Q122"/>
    <mergeCell ref="R119:R121"/>
    <mergeCell ref="S119:S120"/>
    <mergeCell ref="T119:T120"/>
    <mergeCell ref="T121:T122"/>
    <mergeCell ref="Q115:Q118"/>
    <mergeCell ref="R115:R117"/>
    <mergeCell ref="S115:S116"/>
    <mergeCell ref="T115:T116"/>
    <mergeCell ref="T117:T118"/>
    <mergeCell ref="Q111:Q114"/>
    <mergeCell ref="U27:U30"/>
    <mergeCell ref="V27:V29"/>
    <mergeCell ref="W27:W28"/>
    <mergeCell ref="X27:X28"/>
    <mergeCell ref="X29:X30"/>
    <mergeCell ref="U23:U26"/>
    <mergeCell ref="V23:V25"/>
    <mergeCell ref="W23:W24"/>
    <mergeCell ref="X23:X24"/>
    <mergeCell ref="X25:X26"/>
    <mergeCell ref="U19:U22"/>
    <mergeCell ref="V19:V21"/>
    <mergeCell ref="W19:W20"/>
    <mergeCell ref="X19:X20"/>
    <mergeCell ref="X21:X22"/>
    <mergeCell ref="U15:U18"/>
    <mergeCell ref="V15:V17"/>
    <mergeCell ref="W15:W16"/>
    <mergeCell ref="X15:X16"/>
    <mergeCell ref="X17:X18"/>
    <mergeCell ref="U43:U46"/>
    <mergeCell ref="V43:V45"/>
    <mergeCell ref="W43:W44"/>
    <mergeCell ref="X43:X44"/>
    <mergeCell ref="X45:X46"/>
    <mergeCell ref="U39:U42"/>
    <mergeCell ref="V39:V41"/>
    <mergeCell ref="W39:W40"/>
    <mergeCell ref="X39:X40"/>
    <mergeCell ref="X41:X42"/>
    <mergeCell ref="U35:U38"/>
    <mergeCell ref="V35:V37"/>
    <mergeCell ref="W35:W36"/>
    <mergeCell ref="X35:X36"/>
    <mergeCell ref="X37:X38"/>
    <mergeCell ref="U31:U34"/>
    <mergeCell ref="V31:V33"/>
    <mergeCell ref="W31:W32"/>
    <mergeCell ref="X31:X32"/>
    <mergeCell ref="X33:X34"/>
    <mergeCell ref="U59:U62"/>
    <mergeCell ref="V59:V61"/>
    <mergeCell ref="W59:W60"/>
    <mergeCell ref="X59:X60"/>
    <mergeCell ref="X61:X62"/>
    <mergeCell ref="U55:U58"/>
    <mergeCell ref="V55:V57"/>
    <mergeCell ref="W55:W56"/>
    <mergeCell ref="X55:X56"/>
    <mergeCell ref="X57:X58"/>
    <mergeCell ref="U51:U54"/>
    <mergeCell ref="V51:V53"/>
    <mergeCell ref="W51:W52"/>
    <mergeCell ref="X51:X52"/>
    <mergeCell ref="X53:X54"/>
    <mergeCell ref="U47:U50"/>
    <mergeCell ref="V47:V49"/>
    <mergeCell ref="W47:W48"/>
    <mergeCell ref="X47:X48"/>
    <mergeCell ref="X49:X50"/>
    <mergeCell ref="U75:U78"/>
    <mergeCell ref="V75:V77"/>
    <mergeCell ref="W75:W76"/>
    <mergeCell ref="X75:X76"/>
    <mergeCell ref="X77:X78"/>
    <mergeCell ref="U71:U74"/>
    <mergeCell ref="V71:V73"/>
    <mergeCell ref="W71:W72"/>
    <mergeCell ref="X71:X72"/>
    <mergeCell ref="X73:X74"/>
    <mergeCell ref="U67:U70"/>
    <mergeCell ref="V67:V69"/>
    <mergeCell ref="W67:W68"/>
    <mergeCell ref="X67:X68"/>
    <mergeCell ref="X69:X70"/>
    <mergeCell ref="U63:U66"/>
    <mergeCell ref="V63:V65"/>
    <mergeCell ref="W63:W64"/>
    <mergeCell ref="X63:X64"/>
    <mergeCell ref="X65:X66"/>
    <mergeCell ref="U91:U94"/>
    <mergeCell ref="V91:V93"/>
    <mergeCell ref="W91:W92"/>
    <mergeCell ref="X91:X92"/>
    <mergeCell ref="X93:X94"/>
    <mergeCell ref="U87:U90"/>
    <mergeCell ref="V87:V89"/>
    <mergeCell ref="W87:W88"/>
    <mergeCell ref="X87:X88"/>
    <mergeCell ref="X89:X90"/>
    <mergeCell ref="U83:U86"/>
    <mergeCell ref="V83:V85"/>
    <mergeCell ref="W83:W84"/>
    <mergeCell ref="X83:X84"/>
    <mergeCell ref="X85:X86"/>
    <mergeCell ref="U79:U82"/>
    <mergeCell ref="V79:V81"/>
    <mergeCell ref="W79:W80"/>
    <mergeCell ref="X79:X80"/>
    <mergeCell ref="X81:X82"/>
    <mergeCell ref="U107:U110"/>
    <mergeCell ref="V107:V109"/>
    <mergeCell ref="W107:W108"/>
    <mergeCell ref="X107:X108"/>
    <mergeCell ref="X109:X110"/>
    <mergeCell ref="U103:U106"/>
    <mergeCell ref="V103:V105"/>
    <mergeCell ref="W103:W104"/>
    <mergeCell ref="X103:X104"/>
    <mergeCell ref="X105:X106"/>
    <mergeCell ref="U99:U102"/>
    <mergeCell ref="V99:V101"/>
    <mergeCell ref="W99:W100"/>
    <mergeCell ref="X99:X100"/>
    <mergeCell ref="X101:X102"/>
    <mergeCell ref="U95:U98"/>
    <mergeCell ref="V95:V97"/>
    <mergeCell ref="W95:W96"/>
    <mergeCell ref="X95:X96"/>
    <mergeCell ref="X97:X98"/>
    <mergeCell ref="U123:U126"/>
    <mergeCell ref="V123:V125"/>
    <mergeCell ref="W123:W124"/>
    <mergeCell ref="X123:X124"/>
    <mergeCell ref="X125:X126"/>
    <mergeCell ref="U119:U122"/>
    <mergeCell ref="V119:V121"/>
    <mergeCell ref="W119:W120"/>
    <mergeCell ref="X119:X120"/>
    <mergeCell ref="X121:X122"/>
    <mergeCell ref="U115:U118"/>
    <mergeCell ref="V115:V117"/>
    <mergeCell ref="W115:W116"/>
    <mergeCell ref="X115:X116"/>
    <mergeCell ref="X117:X118"/>
    <mergeCell ref="U111:U114"/>
    <mergeCell ref="V111:V113"/>
    <mergeCell ref="W111:W112"/>
    <mergeCell ref="X111:X112"/>
    <mergeCell ref="X113:X114"/>
    <mergeCell ref="Y15:Y18"/>
    <mergeCell ref="Z15:Z17"/>
    <mergeCell ref="AA15:AA16"/>
    <mergeCell ref="AB15:AB16"/>
    <mergeCell ref="AB17:AB18"/>
    <mergeCell ref="Y11:Y14"/>
    <mergeCell ref="Z11:Z13"/>
    <mergeCell ref="AA11:AA12"/>
    <mergeCell ref="AB11:AB12"/>
    <mergeCell ref="AB13:AB14"/>
    <mergeCell ref="Y7:Y10"/>
    <mergeCell ref="Z7:Z9"/>
    <mergeCell ref="AA7:AA8"/>
    <mergeCell ref="AB7:AB8"/>
    <mergeCell ref="AB9:AB10"/>
    <mergeCell ref="Y2:AB2"/>
    <mergeCell ref="Y3:Y6"/>
    <mergeCell ref="Z3:Z5"/>
    <mergeCell ref="AA3:AA4"/>
    <mergeCell ref="AB3:AB4"/>
    <mergeCell ref="AB5:AB6"/>
    <mergeCell ref="Y31:Y34"/>
    <mergeCell ref="Z31:Z33"/>
    <mergeCell ref="AA31:AA32"/>
    <mergeCell ref="AB31:AB32"/>
    <mergeCell ref="AB33:AB34"/>
    <mergeCell ref="Y27:Y30"/>
    <mergeCell ref="Z27:Z29"/>
    <mergeCell ref="AA27:AA28"/>
    <mergeCell ref="AB27:AB28"/>
    <mergeCell ref="AB29:AB30"/>
    <mergeCell ref="Y23:Y26"/>
    <mergeCell ref="Z23:Z25"/>
    <mergeCell ref="AA23:AA24"/>
    <mergeCell ref="AB23:AB24"/>
    <mergeCell ref="AB25:AB26"/>
    <mergeCell ref="Y19:Y22"/>
    <mergeCell ref="Z19:Z21"/>
    <mergeCell ref="AA19:AA20"/>
    <mergeCell ref="AB19:AB20"/>
    <mergeCell ref="AB21:AB22"/>
    <mergeCell ref="Y47:Y50"/>
    <mergeCell ref="Z47:Z49"/>
    <mergeCell ref="AA47:AA48"/>
    <mergeCell ref="AB47:AB48"/>
    <mergeCell ref="AB49:AB50"/>
    <mergeCell ref="Y43:Y46"/>
    <mergeCell ref="Z43:Z45"/>
    <mergeCell ref="AA43:AA44"/>
    <mergeCell ref="AB43:AB44"/>
    <mergeCell ref="AB45:AB46"/>
    <mergeCell ref="Y39:Y42"/>
    <mergeCell ref="Z39:Z41"/>
    <mergeCell ref="AA39:AA40"/>
    <mergeCell ref="AB39:AB40"/>
    <mergeCell ref="AB41:AB42"/>
    <mergeCell ref="Y35:Y38"/>
    <mergeCell ref="Z35:Z37"/>
    <mergeCell ref="AA35:AA36"/>
    <mergeCell ref="AB35:AB36"/>
    <mergeCell ref="AB37:AB38"/>
    <mergeCell ref="Y63:Y66"/>
    <mergeCell ref="Z63:Z65"/>
    <mergeCell ref="AA63:AA64"/>
    <mergeCell ref="AB63:AB64"/>
    <mergeCell ref="AB65:AB66"/>
    <mergeCell ref="Y59:Y62"/>
    <mergeCell ref="Z59:Z61"/>
    <mergeCell ref="AA59:AA60"/>
    <mergeCell ref="AB59:AB60"/>
    <mergeCell ref="AB61:AB62"/>
    <mergeCell ref="Y55:Y58"/>
    <mergeCell ref="Z55:Z57"/>
    <mergeCell ref="AA55:AA56"/>
    <mergeCell ref="AB55:AB56"/>
    <mergeCell ref="AB57:AB58"/>
    <mergeCell ref="Y51:Y54"/>
    <mergeCell ref="Z51:Z53"/>
    <mergeCell ref="AA51:AA52"/>
    <mergeCell ref="AB51:AB52"/>
    <mergeCell ref="AB53:AB54"/>
    <mergeCell ref="Y79:Y82"/>
    <mergeCell ref="Z79:Z81"/>
    <mergeCell ref="AA79:AA80"/>
    <mergeCell ref="AB79:AB80"/>
    <mergeCell ref="AB81:AB82"/>
    <mergeCell ref="Y75:Y78"/>
    <mergeCell ref="Z75:Z77"/>
    <mergeCell ref="AA75:AA76"/>
    <mergeCell ref="AB75:AB76"/>
    <mergeCell ref="AB77:AB78"/>
    <mergeCell ref="Y71:Y74"/>
    <mergeCell ref="Z71:Z73"/>
    <mergeCell ref="AA71:AA72"/>
    <mergeCell ref="AB71:AB72"/>
    <mergeCell ref="AB73:AB74"/>
    <mergeCell ref="Y67:Y70"/>
    <mergeCell ref="Z67:Z69"/>
    <mergeCell ref="AA67:AA68"/>
    <mergeCell ref="AB67:AB68"/>
    <mergeCell ref="AB69:AB70"/>
    <mergeCell ref="Y95:Y98"/>
    <mergeCell ref="Z95:Z97"/>
    <mergeCell ref="AA95:AA96"/>
    <mergeCell ref="AB95:AB96"/>
    <mergeCell ref="AB97:AB98"/>
    <mergeCell ref="Y91:Y94"/>
    <mergeCell ref="Z91:Z93"/>
    <mergeCell ref="AA91:AA92"/>
    <mergeCell ref="AB91:AB92"/>
    <mergeCell ref="AB93:AB94"/>
    <mergeCell ref="Y87:Y90"/>
    <mergeCell ref="Z87:Z89"/>
    <mergeCell ref="AA87:AA88"/>
    <mergeCell ref="AB87:AB88"/>
    <mergeCell ref="AB89:AB90"/>
    <mergeCell ref="Y83:Y86"/>
    <mergeCell ref="Z83:Z85"/>
    <mergeCell ref="AA83:AA84"/>
    <mergeCell ref="AB83:AB84"/>
    <mergeCell ref="AB85:AB86"/>
    <mergeCell ref="Z111:Z113"/>
    <mergeCell ref="AA111:AA112"/>
    <mergeCell ref="AB111:AB112"/>
    <mergeCell ref="AB113:AB114"/>
    <mergeCell ref="Y107:Y110"/>
    <mergeCell ref="Z107:Z109"/>
    <mergeCell ref="AA107:AA108"/>
    <mergeCell ref="AB107:AB108"/>
    <mergeCell ref="AB109:AB110"/>
    <mergeCell ref="Y103:Y106"/>
    <mergeCell ref="Z103:Z105"/>
    <mergeCell ref="AA103:AA104"/>
    <mergeCell ref="AB103:AB104"/>
    <mergeCell ref="AB105:AB106"/>
    <mergeCell ref="Y99:Y102"/>
    <mergeCell ref="Z99:Z101"/>
    <mergeCell ref="AA99:AA100"/>
    <mergeCell ref="AB99:AB100"/>
    <mergeCell ref="AB101:AB102"/>
    <mergeCell ref="AC11:AC14"/>
    <mergeCell ref="AD11:AD13"/>
    <mergeCell ref="AE11:AE12"/>
    <mergeCell ref="AF11:AF12"/>
    <mergeCell ref="AF13:AF14"/>
    <mergeCell ref="AC7:AC10"/>
    <mergeCell ref="AD7:AD9"/>
    <mergeCell ref="AE7:AE8"/>
    <mergeCell ref="AF7:AF8"/>
    <mergeCell ref="AF9:AF10"/>
    <mergeCell ref="AC2:AF2"/>
    <mergeCell ref="AC3:AC6"/>
    <mergeCell ref="AD3:AD5"/>
    <mergeCell ref="AE3:AE4"/>
    <mergeCell ref="AF3:AF4"/>
    <mergeCell ref="AF5:AF6"/>
    <mergeCell ref="Y123:Y126"/>
    <mergeCell ref="Z123:Z125"/>
    <mergeCell ref="AA123:AA124"/>
    <mergeCell ref="AB123:AB124"/>
    <mergeCell ref="AB125:AB126"/>
    <mergeCell ref="Y119:Y122"/>
    <mergeCell ref="Z119:Z121"/>
    <mergeCell ref="AA119:AA120"/>
    <mergeCell ref="AB119:AB120"/>
    <mergeCell ref="AB121:AB122"/>
    <mergeCell ref="Y115:Y118"/>
    <mergeCell ref="Z115:Z117"/>
    <mergeCell ref="AA115:AA116"/>
    <mergeCell ref="AB115:AB116"/>
    <mergeCell ref="AB117:AB118"/>
    <mergeCell ref="Y111:Y114"/>
    <mergeCell ref="AC27:AC30"/>
    <mergeCell ref="AD27:AD29"/>
    <mergeCell ref="AE27:AE28"/>
    <mergeCell ref="AF27:AF28"/>
    <mergeCell ref="AF29:AF30"/>
    <mergeCell ref="AC23:AC26"/>
    <mergeCell ref="AD23:AD25"/>
    <mergeCell ref="AE23:AE24"/>
    <mergeCell ref="AF23:AF24"/>
    <mergeCell ref="AF25:AF26"/>
    <mergeCell ref="AC19:AC22"/>
    <mergeCell ref="AD19:AD21"/>
    <mergeCell ref="AE19:AE20"/>
    <mergeCell ref="AF19:AF20"/>
    <mergeCell ref="AF21:AF22"/>
    <mergeCell ref="AC15:AC18"/>
    <mergeCell ref="AD15:AD17"/>
    <mergeCell ref="AE15:AE16"/>
    <mergeCell ref="AF15:AF16"/>
    <mergeCell ref="AF17:AF18"/>
    <mergeCell ref="AC43:AC46"/>
    <mergeCell ref="AD43:AD45"/>
    <mergeCell ref="AE43:AE44"/>
    <mergeCell ref="AF43:AF44"/>
    <mergeCell ref="AF45:AF46"/>
    <mergeCell ref="AC39:AC42"/>
    <mergeCell ref="AD39:AD41"/>
    <mergeCell ref="AE39:AE40"/>
    <mergeCell ref="AF39:AF40"/>
    <mergeCell ref="AF41:AF42"/>
    <mergeCell ref="AC35:AC38"/>
    <mergeCell ref="AD35:AD37"/>
    <mergeCell ref="AE35:AE36"/>
    <mergeCell ref="AF35:AF36"/>
    <mergeCell ref="AF37:AF38"/>
    <mergeCell ref="AC31:AC34"/>
    <mergeCell ref="AD31:AD33"/>
    <mergeCell ref="AE31:AE32"/>
    <mergeCell ref="AF31:AF32"/>
    <mergeCell ref="AF33:AF34"/>
    <mergeCell ref="AC59:AC62"/>
    <mergeCell ref="AD59:AD61"/>
    <mergeCell ref="AE59:AE60"/>
    <mergeCell ref="AF59:AF60"/>
    <mergeCell ref="AF61:AF62"/>
    <mergeCell ref="AC55:AC58"/>
    <mergeCell ref="AD55:AD57"/>
    <mergeCell ref="AE55:AE56"/>
    <mergeCell ref="AF55:AF56"/>
    <mergeCell ref="AF57:AF58"/>
    <mergeCell ref="AC51:AC54"/>
    <mergeCell ref="AD51:AD53"/>
    <mergeCell ref="AE51:AE52"/>
    <mergeCell ref="AF51:AF52"/>
    <mergeCell ref="AF53:AF54"/>
    <mergeCell ref="AC47:AC50"/>
    <mergeCell ref="AD47:AD49"/>
    <mergeCell ref="AE47:AE48"/>
    <mergeCell ref="AF47:AF48"/>
    <mergeCell ref="AF49:AF50"/>
    <mergeCell ref="AC75:AC78"/>
    <mergeCell ref="AD75:AD77"/>
    <mergeCell ref="AE75:AE76"/>
    <mergeCell ref="AF75:AF76"/>
    <mergeCell ref="AF77:AF78"/>
    <mergeCell ref="AC71:AC74"/>
    <mergeCell ref="AD71:AD73"/>
    <mergeCell ref="AE71:AE72"/>
    <mergeCell ref="AF71:AF72"/>
    <mergeCell ref="AF73:AF74"/>
    <mergeCell ref="AC67:AC70"/>
    <mergeCell ref="AD67:AD69"/>
    <mergeCell ref="AE67:AE68"/>
    <mergeCell ref="AF67:AF68"/>
    <mergeCell ref="AF69:AF70"/>
    <mergeCell ref="AC63:AC66"/>
    <mergeCell ref="AD63:AD65"/>
    <mergeCell ref="AE63:AE64"/>
    <mergeCell ref="AF63:AF64"/>
    <mergeCell ref="AF65:AF66"/>
    <mergeCell ref="AC91:AC94"/>
    <mergeCell ref="AD91:AD93"/>
    <mergeCell ref="AE91:AE92"/>
    <mergeCell ref="AF91:AF92"/>
    <mergeCell ref="AF93:AF94"/>
    <mergeCell ref="AC87:AC90"/>
    <mergeCell ref="AD87:AD89"/>
    <mergeCell ref="AE87:AE88"/>
    <mergeCell ref="AF87:AF88"/>
    <mergeCell ref="AF89:AF90"/>
    <mergeCell ref="AC83:AC86"/>
    <mergeCell ref="AD83:AD85"/>
    <mergeCell ref="AE83:AE84"/>
    <mergeCell ref="AF83:AF84"/>
    <mergeCell ref="AF85:AF86"/>
    <mergeCell ref="AC79:AC82"/>
    <mergeCell ref="AD79:AD81"/>
    <mergeCell ref="AE79:AE80"/>
    <mergeCell ref="AF79:AF80"/>
    <mergeCell ref="AF81:AF82"/>
    <mergeCell ref="AC107:AC110"/>
    <mergeCell ref="AD107:AD109"/>
    <mergeCell ref="AE107:AE108"/>
    <mergeCell ref="AF107:AF108"/>
    <mergeCell ref="AF109:AF110"/>
    <mergeCell ref="AC103:AC106"/>
    <mergeCell ref="AD103:AD105"/>
    <mergeCell ref="AE103:AE104"/>
    <mergeCell ref="AF103:AF104"/>
    <mergeCell ref="AF105:AF106"/>
    <mergeCell ref="AC99:AC102"/>
    <mergeCell ref="AD99:AD101"/>
    <mergeCell ref="AE99:AE100"/>
    <mergeCell ref="AF99:AF100"/>
    <mergeCell ref="AF101:AF102"/>
    <mergeCell ref="AC95:AC98"/>
    <mergeCell ref="AD95:AD97"/>
    <mergeCell ref="AE95:AE96"/>
    <mergeCell ref="AF95:AF96"/>
    <mergeCell ref="AF97:AF98"/>
    <mergeCell ref="AC123:AC126"/>
    <mergeCell ref="AD123:AD125"/>
    <mergeCell ref="AE123:AE124"/>
    <mergeCell ref="AF123:AF124"/>
    <mergeCell ref="AF125:AF126"/>
    <mergeCell ref="AC119:AC122"/>
    <mergeCell ref="AD119:AD121"/>
    <mergeCell ref="AE119:AE120"/>
    <mergeCell ref="AF119:AF120"/>
    <mergeCell ref="AF121:AF122"/>
    <mergeCell ref="AC115:AC118"/>
    <mergeCell ref="AD115:AD117"/>
    <mergeCell ref="AE115:AE116"/>
    <mergeCell ref="AF115:AF116"/>
    <mergeCell ref="AF117:AF118"/>
    <mergeCell ref="AC111:AC114"/>
    <mergeCell ref="AD111:AD113"/>
    <mergeCell ref="AE111:AE112"/>
    <mergeCell ref="AF111:AF112"/>
    <mergeCell ref="AF113:AF114"/>
    <mergeCell ref="AG15:AG18"/>
    <mergeCell ref="AH15:AH17"/>
    <mergeCell ref="AI15:AI16"/>
    <mergeCell ref="AJ15:AJ16"/>
    <mergeCell ref="AJ17:AJ18"/>
    <mergeCell ref="AG11:AG14"/>
    <mergeCell ref="AH11:AH13"/>
    <mergeCell ref="AI11:AI12"/>
    <mergeCell ref="AJ11:AJ12"/>
    <mergeCell ref="AJ13:AJ14"/>
    <mergeCell ref="AG7:AG10"/>
    <mergeCell ref="AH7:AH9"/>
    <mergeCell ref="AI7:AI8"/>
    <mergeCell ref="AJ7:AJ8"/>
    <mergeCell ref="AJ9:AJ10"/>
    <mergeCell ref="AG2:AJ2"/>
    <mergeCell ref="AG3:AG6"/>
    <mergeCell ref="AH3:AH5"/>
    <mergeCell ref="AI3:AI4"/>
    <mergeCell ref="AJ3:AJ4"/>
    <mergeCell ref="AJ5:AJ6"/>
    <mergeCell ref="AG31:AG34"/>
    <mergeCell ref="AH31:AH33"/>
    <mergeCell ref="AI31:AI32"/>
    <mergeCell ref="AJ31:AJ32"/>
    <mergeCell ref="AJ33:AJ34"/>
    <mergeCell ref="AG27:AG30"/>
    <mergeCell ref="AH27:AH29"/>
    <mergeCell ref="AI27:AI28"/>
    <mergeCell ref="AJ27:AJ28"/>
    <mergeCell ref="AJ29:AJ30"/>
    <mergeCell ref="AG23:AG26"/>
    <mergeCell ref="AH23:AH25"/>
    <mergeCell ref="AI23:AI24"/>
    <mergeCell ref="AJ23:AJ24"/>
    <mergeCell ref="AJ25:AJ26"/>
    <mergeCell ref="AG19:AG22"/>
    <mergeCell ref="AH19:AH21"/>
    <mergeCell ref="AI19:AI20"/>
    <mergeCell ref="AJ19:AJ20"/>
    <mergeCell ref="AJ21:AJ22"/>
    <mergeCell ref="AG47:AG50"/>
    <mergeCell ref="AH47:AH49"/>
    <mergeCell ref="AI47:AI48"/>
    <mergeCell ref="AJ47:AJ48"/>
    <mergeCell ref="AJ49:AJ50"/>
    <mergeCell ref="AG43:AG46"/>
    <mergeCell ref="AH43:AH45"/>
    <mergeCell ref="AI43:AI44"/>
    <mergeCell ref="AJ43:AJ44"/>
    <mergeCell ref="AJ45:AJ46"/>
    <mergeCell ref="AG39:AG42"/>
    <mergeCell ref="AH39:AH41"/>
    <mergeCell ref="AI39:AI40"/>
    <mergeCell ref="AJ39:AJ40"/>
    <mergeCell ref="AJ41:AJ42"/>
    <mergeCell ref="AG35:AG38"/>
    <mergeCell ref="AH35:AH37"/>
    <mergeCell ref="AI35:AI36"/>
    <mergeCell ref="AJ35:AJ36"/>
    <mergeCell ref="AJ37:AJ38"/>
    <mergeCell ref="AG63:AG66"/>
    <mergeCell ref="AH63:AH65"/>
    <mergeCell ref="AI63:AI64"/>
    <mergeCell ref="AJ63:AJ64"/>
    <mergeCell ref="AJ65:AJ66"/>
    <mergeCell ref="AG59:AG62"/>
    <mergeCell ref="AH59:AH61"/>
    <mergeCell ref="AI59:AI60"/>
    <mergeCell ref="AJ59:AJ60"/>
    <mergeCell ref="AJ61:AJ62"/>
    <mergeCell ref="AG55:AG58"/>
    <mergeCell ref="AH55:AH57"/>
    <mergeCell ref="AI55:AI56"/>
    <mergeCell ref="AJ55:AJ56"/>
    <mergeCell ref="AJ57:AJ58"/>
    <mergeCell ref="AG51:AG54"/>
    <mergeCell ref="AH51:AH53"/>
    <mergeCell ref="AI51:AI52"/>
    <mergeCell ref="AJ51:AJ52"/>
    <mergeCell ref="AJ53:AJ54"/>
    <mergeCell ref="AG79:AG82"/>
    <mergeCell ref="AH79:AH81"/>
    <mergeCell ref="AI79:AI80"/>
    <mergeCell ref="AJ79:AJ80"/>
    <mergeCell ref="AJ81:AJ82"/>
    <mergeCell ref="AG75:AG78"/>
    <mergeCell ref="AH75:AH77"/>
    <mergeCell ref="AI75:AI76"/>
    <mergeCell ref="AJ75:AJ76"/>
    <mergeCell ref="AJ77:AJ78"/>
    <mergeCell ref="AG71:AG74"/>
    <mergeCell ref="AH71:AH73"/>
    <mergeCell ref="AI71:AI72"/>
    <mergeCell ref="AJ71:AJ72"/>
    <mergeCell ref="AJ73:AJ74"/>
    <mergeCell ref="AG67:AG70"/>
    <mergeCell ref="AH67:AH69"/>
    <mergeCell ref="AI67:AI68"/>
    <mergeCell ref="AJ67:AJ68"/>
    <mergeCell ref="AJ69:AJ70"/>
    <mergeCell ref="AG95:AG98"/>
    <mergeCell ref="AH95:AH97"/>
    <mergeCell ref="AI95:AI96"/>
    <mergeCell ref="AJ95:AJ96"/>
    <mergeCell ref="AJ97:AJ98"/>
    <mergeCell ref="AG91:AG94"/>
    <mergeCell ref="AH91:AH93"/>
    <mergeCell ref="AI91:AI92"/>
    <mergeCell ref="AJ91:AJ92"/>
    <mergeCell ref="AJ93:AJ94"/>
    <mergeCell ref="AG87:AG90"/>
    <mergeCell ref="AH87:AH89"/>
    <mergeCell ref="AI87:AI88"/>
    <mergeCell ref="AJ87:AJ88"/>
    <mergeCell ref="AJ89:AJ90"/>
    <mergeCell ref="AG83:AG86"/>
    <mergeCell ref="AH83:AH85"/>
    <mergeCell ref="AI83:AI84"/>
    <mergeCell ref="AJ83:AJ84"/>
    <mergeCell ref="AJ85:AJ86"/>
    <mergeCell ref="AH111:AH113"/>
    <mergeCell ref="AI111:AI112"/>
    <mergeCell ref="AJ111:AJ112"/>
    <mergeCell ref="AJ113:AJ114"/>
    <mergeCell ref="AG107:AG110"/>
    <mergeCell ref="AH107:AH109"/>
    <mergeCell ref="AI107:AI108"/>
    <mergeCell ref="AJ107:AJ108"/>
    <mergeCell ref="AJ109:AJ110"/>
    <mergeCell ref="AG103:AG106"/>
    <mergeCell ref="AH103:AH105"/>
    <mergeCell ref="AI103:AI104"/>
    <mergeCell ref="AJ103:AJ104"/>
    <mergeCell ref="AJ105:AJ106"/>
    <mergeCell ref="AG99:AG102"/>
    <mergeCell ref="AH99:AH101"/>
    <mergeCell ref="AI99:AI100"/>
    <mergeCell ref="AJ99:AJ100"/>
    <mergeCell ref="AJ101:AJ102"/>
    <mergeCell ref="AK11:AK14"/>
    <mergeCell ref="AL11:AL13"/>
    <mergeCell ref="AM11:AM12"/>
    <mergeCell ref="AN11:AN12"/>
    <mergeCell ref="AN13:AN14"/>
    <mergeCell ref="AK7:AK10"/>
    <mergeCell ref="AL7:AL9"/>
    <mergeCell ref="AM7:AM8"/>
    <mergeCell ref="AN7:AN8"/>
    <mergeCell ref="AN9:AN10"/>
    <mergeCell ref="AK2:AN2"/>
    <mergeCell ref="AK3:AK6"/>
    <mergeCell ref="AL3:AL5"/>
    <mergeCell ref="AM3:AM4"/>
    <mergeCell ref="AN3:AN4"/>
    <mergeCell ref="AN5:AN6"/>
    <mergeCell ref="AG123:AG126"/>
    <mergeCell ref="AH123:AH125"/>
    <mergeCell ref="AI123:AI124"/>
    <mergeCell ref="AJ123:AJ124"/>
    <mergeCell ref="AJ125:AJ126"/>
    <mergeCell ref="AG119:AG122"/>
    <mergeCell ref="AH119:AH121"/>
    <mergeCell ref="AI119:AI120"/>
    <mergeCell ref="AJ119:AJ120"/>
    <mergeCell ref="AJ121:AJ122"/>
    <mergeCell ref="AG115:AG118"/>
    <mergeCell ref="AH115:AH117"/>
    <mergeCell ref="AI115:AI116"/>
    <mergeCell ref="AJ115:AJ116"/>
    <mergeCell ref="AJ117:AJ118"/>
    <mergeCell ref="AG111:AG114"/>
    <mergeCell ref="AK27:AK30"/>
    <mergeCell ref="AL27:AL29"/>
    <mergeCell ref="AM27:AM28"/>
    <mergeCell ref="AN27:AN28"/>
    <mergeCell ref="AN29:AN30"/>
    <mergeCell ref="AK23:AK26"/>
    <mergeCell ref="AL23:AL25"/>
    <mergeCell ref="AM23:AM24"/>
    <mergeCell ref="AN23:AN24"/>
    <mergeCell ref="AN25:AN26"/>
    <mergeCell ref="AK19:AK22"/>
    <mergeCell ref="AL19:AL21"/>
    <mergeCell ref="AM19:AM20"/>
    <mergeCell ref="AN19:AN20"/>
    <mergeCell ref="AN21:AN22"/>
    <mergeCell ref="AK15:AK18"/>
    <mergeCell ref="AL15:AL17"/>
    <mergeCell ref="AM15:AM16"/>
    <mergeCell ref="AN15:AN16"/>
    <mergeCell ref="AN17:AN18"/>
    <mergeCell ref="AK43:AK46"/>
    <mergeCell ref="AL43:AL45"/>
    <mergeCell ref="AM43:AM44"/>
    <mergeCell ref="AN43:AN44"/>
    <mergeCell ref="AN45:AN46"/>
    <mergeCell ref="AK39:AK42"/>
    <mergeCell ref="AL39:AL41"/>
    <mergeCell ref="AM39:AM40"/>
    <mergeCell ref="AN39:AN40"/>
    <mergeCell ref="AN41:AN42"/>
    <mergeCell ref="AK35:AK38"/>
    <mergeCell ref="AL35:AL37"/>
    <mergeCell ref="AM35:AM36"/>
    <mergeCell ref="AN35:AN36"/>
    <mergeCell ref="AN37:AN38"/>
    <mergeCell ref="AK31:AK34"/>
    <mergeCell ref="AL31:AL33"/>
    <mergeCell ref="AM31:AM32"/>
    <mergeCell ref="AN31:AN32"/>
    <mergeCell ref="AN33:AN34"/>
    <mergeCell ref="AK59:AK62"/>
    <mergeCell ref="AL59:AL61"/>
    <mergeCell ref="AM59:AM60"/>
    <mergeCell ref="AN59:AN60"/>
    <mergeCell ref="AN61:AN62"/>
    <mergeCell ref="AK55:AK58"/>
    <mergeCell ref="AL55:AL57"/>
    <mergeCell ref="AM55:AM56"/>
    <mergeCell ref="AN55:AN56"/>
    <mergeCell ref="AN57:AN58"/>
    <mergeCell ref="AK51:AK54"/>
    <mergeCell ref="AL51:AL53"/>
    <mergeCell ref="AM51:AM52"/>
    <mergeCell ref="AN51:AN52"/>
    <mergeCell ref="AN53:AN54"/>
    <mergeCell ref="AK47:AK50"/>
    <mergeCell ref="AL47:AL49"/>
    <mergeCell ref="AM47:AM48"/>
    <mergeCell ref="AN47:AN48"/>
    <mergeCell ref="AN49:AN50"/>
    <mergeCell ref="AK75:AK78"/>
    <mergeCell ref="AL75:AL77"/>
    <mergeCell ref="AM75:AM76"/>
    <mergeCell ref="AN75:AN76"/>
    <mergeCell ref="AN77:AN78"/>
    <mergeCell ref="AK71:AK74"/>
    <mergeCell ref="AL71:AL73"/>
    <mergeCell ref="AM71:AM72"/>
    <mergeCell ref="AN71:AN72"/>
    <mergeCell ref="AN73:AN74"/>
    <mergeCell ref="AK67:AK70"/>
    <mergeCell ref="AL67:AL69"/>
    <mergeCell ref="AM67:AM68"/>
    <mergeCell ref="AN67:AN68"/>
    <mergeCell ref="AN69:AN70"/>
    <mergeCell ref="AK63:AK66"/>
    <mergeCell ref="AL63:AL65"/>
    <mergeCell ref="AM63:AM64"/>
    <mergeCell ref="AN63:AN64"/>
    <mergeCell ref="AN65:AN66"/>
    <mergeCell ref="AK91:AK94"/>
    <mergeCell ref="AL91:AL93"/>
    <mergeCell ref="AM91:AM92"/>
    <mergeCell ref="AN91:AN92"/>
    <mergeCell ref="AN93:AN94"/>
    <mergeCell ref="AK87:AK90"/>
    <mergeCell ref="AL87:AL89"/>
    <mergeCell ref="AM87:AM88"/>
    <mergeCell ref="AN87:AN88"/>
    <mergeCell ref="AN89:AN90"/>
    <mergeCell ref="AK83:AK86"/>
    <mergeCell ref="AL83:AL85"/>
    <mergeCell ref="AM83:AM84"/>
    <mergeCell ref="AN83:AN84"/>
    <mergeCell ref="AN85:AN86"/>
    <mergeCell ref="AK79:AK82"/>
    <mergeCell ref="AL79:AL81"/>
    <mergeCell ref="AM79:AM80"/>
    <mergeCell ref="AN79:AN80"/>
    <mergeCell ref="AN81:AN82"/>
    <mergeCell ref="AL107:AL109"/>
    <mergeCell ref="AM107:AM108"/>
    <mergeCell ref="AN107:AN108"/>
    <mergeCell ref="AN109:AN110"/>
    <mergeCell ref="AK103:AK106"/>
    <mergeCell ref="AL103:AL105"/>
    <mergeCell ref="AM103:AM104"/>
    <mergeCell ref="AN103:AN104"/>
    <mergeCell ref="AN105:AN106"/>
    <mergeCell ref="AK99:AK102"/>
    <mergeCell ref="AL99:AL101"/>
    <mergeCell ref="AM99:AM100"/>
    <mergeCell ref="AN99:AN100"/>
    <mergeCell ref="AN101:AN102"/>
    <mergeCell ref="AK95:AK98"/>
    <mergeCell ref="AL95:AL97"/>
    <mergeCell ref="AM95:AM96"/>
    <mergeCell ref="AN95:AN96"/>
    <mergeCell ref="AN97:AN98"/>
    <mergeCell ref="AO7:AO10"/>
    <mergeCell ref="AP7:AP9"/>
    <mergeCell ref="AQ7:AQ8"/>
    <mergeCell ref="AR7:AR8"/>
    <mergeCell ref="AR9:AR10"/>
    <mergeCell ref="AO2:AR2"/>
    <mergeCell ref="AO3:AO6"/>
    <mergeCell ref="AP3:AP5"/>
    <mergeCell ref="AQ3:AQ4"/>
    <mergeCell ref="AR3:AR4"/>
    <mergeCell ref="AR5:AR6"/>
    <mergeCell ref="AK123:AK126"/>
    <mergeCell ref="AL123:AL125"/>
    <mergeCell ref="AM123:AM124"/>
    <mergeCell ref="AN123:AN124"/>
    <mergeCell ref="AN125:AN126"/>
    <mergeCell ref="AK119:AK122"/>
    <mergeCell ref="AL119:AL121"/>
    <mergeCell ref="AM119:AM120"/>
    <mergeCell ref="AN119:AN120"/>
    <mergeCell ref="AN121:AN122"/>
    <mergeCell ref="AK115:AK118"/>
    <mergeCell ref="AL115:AL117"/>
    <mergeCell ref="AM115:AM116"/>
    <mergeCell ref="AN115:AN116"/>
    <mergeCell ref="AN117:AN118"/>
    <mergeCell ref="AK111:AK114"/>
    <mergeCell ref="AL111:AL113"/>
    <mergeCell ref="AM111:AM112"/>
    <mergeCell ref="AN111:AN112"/>
    <mergeCell ref="AN113:AN114"/>
    <mergeCell ref="AK107:AK110"/>
    <mergeCell ref="AO23:AO26"/>
    <mergeCell ref="AP23:AP25"/>
    <mergeCell ref="AQ23:AQ24"/>
    <mergeCell ref="AR23:AR24"/>
    <mergeCell ref="AR25:AR26"/>
    <mergeCell ref="AO19:AO22"/>
    <mergeCell ref="AP19:AP21"/>
    <mergeCell ref="AQ19:AQ20"/>
    <mergeCell ref="AR19:AR20"/>
    <mergeCell ref="AR21:AR22"/>
    <mergeCell ref="AO15:AO18"/>
    <mergeCell ref="AP15:AP17"/>
    <mergeCell ref="AQ15:AQ16"/>
    <mergeCell ref="AR15:AR16"/>
    <mergeCell ref="AR17:AR18"/>
    <mergeCell ref="AO11:AO14"/>
    <mergeCell ref="AP11:AP13"/>
    <mergeCell ref="AQ11:AQ12"/>
    <mergeCell ref="AR11:AR12"/>
    <mergeCell ref="AR13:AR14"/>
    <mergeCell ref="AO39:AO42"/>
    <mergeCell ref="AP39:AP41"/>
    <mergeCell ref="AQ39:AQ40"/>
    <mergeCell ref="AR39:AR40"/>
    <mergeCell ref="AR41:AR42"/>
    <mergeCell ref="AO35:AO38"/>
    <mergeCell ref="AP35:AP37"/>
    <mergeCell ref="AQ35:AQ36"/>
    <mergeCell ref="AR35:AR36"/>
    <mergeCell ref="AR37:AR38"/>
    <mergeCell ref="AO31:AO34"/>
    <mergeCell ref="AP31:AP33"/>
    <mergeCell ref="AQ31:AQ32"/>
    <mergeCell ref="AR31:AR32"/>
    <mergeCell ref="AR33:AR34"/>
    <mergeCell ref="AO27:AO30"/>
    <mergeCell ref="AP27:AP29"/>
    <mergeCell ref="AQ27:AQ28"/>
    <mergeCell ref="AR27:AR28"/>
    <mergeCell ref="AR29:AR30"/>
    <mergeCell ref="AO55:AO58"/>
    <mergeCell ref="AP55:AP57"/>
    <mergeCell ref="AQ55:AQ56"/>
    <mergeCell ref="AR55:AR56"/>
    <mergeCell ref="AR57:AR58"/>
    <mergeCell ref="AO51:AO54"/>
    <mergeCell ref="AP51:AP53"/>
    <mergeCell ref="AQ51:AQ52"/>
    <mergeCell ref="AR51:AR52"/>
    <mergeCell ref="AR53:AR54"/>
    <mergeCell ref="AO47:AO50"/>
    <mergeCell ref="AP47:AP49"/>
    <mergeCell ref="AQ47:AQ48"/>
    <mergeCell ref="AR47:AR48"/>
    <mergeCell ref="AR49:AR50"/>
    <mergeCell ref="AO43:AO46"/>
    <mergeCell ref="AP43:AP45"/>
    <mergeCell ref="AQ43:AQ44"/>
    <mergeCell ref="AR43:AR44"/>
    <mergeCell ref="AR45:AR46"/>
    <mergeCell ref="AO71:AO74"/>
    <mergeCell ref="AP71:AP73"/>
    <mergeCell ref="AQ71:AQ72"/>
    <mergeCell ref="AR71:AR72"/>
    <mergeCell ref="AR73:AR74"/>
    <mergeCell ref="AO67:AO70"/>
    <mergeCell ref="AP67:AP69"/>
    <mergeCell ref="AQ67:AQ68"/>
    <mergeCell ref="AR67:AR68"/>
    <mergeCell ref="AR69:AR70"/>
    <mergeCell ref="AO63:AO66"/>
    <mergeCell ref="AP63:AP65"/>
    <mergeCell ref="AQ63:AQ64"/>
    <mergeCell ref="AR63:AR64"/>
    <mergeCell ref="AR65:AR66"/>
    <mergeCell ref="AO59:AO62"/>
    <mergeCell ref="AP59:AP61"/>
    <mergeCell ref="AQ59:AQ60"/>
    <mergeCell ref="AR59:AR60"/>
    <mergeCell ref="AR61:AR62"/>
    <mergeCell ref="AO87:AO90"/>
    <mergeCell ref="AP87:AP89"/>
    <mergeCell ref="AQ87:AQ88"/>
    <mergeCell ref="AR87:AR88"/>
    <mergeCell ref="AR89:AR90"/>
    <mergeCell ref="AO83:AO86"/>
    <mergeCell ref="AP83:AP85"/>
    <mergeCell ref="AQ83:AQ84"/>
    <mergeCell ref="AR83:AR84"/>
    <mergeCell ref="AR85:AR86"/>
    <mergeCell ref="AO79:AO82"/>
    <mergeCell ref="AP79:AP81"/>
    <mergeCell ref="AQ79:AQ80"/>
    <mergeCell ref="AR79:AR80"/>
    <mergeCell ref="AR81:AR82"/>
    <mergeCell ref="AO75:AO78"/>
    <mergeCell ref="AP75:AP77"/>
    <mergeCell ref="AQ75:AQ76"/>
    <mergeCell ref="AR75:AR76"/>
    <mergeCell ref="AR77:AR78"/>
    <mergeCell ref="AP103:AP105"/>
    <mergeCell ref="AQ103:AQ104"/>
    <mergeCell ref="AR103:AR104"/>
    <mergeCell ref="AR105:AR106"/>
    <mergeCell ref="AO99:AO102"/>
    <mergeCell ref="AP99:AP101"/>
    <mergeCell ref="AQ99:AQ100"/>
    <mergeCell ref="AR99:AR100"/>
    <mergeCell ref="AR101:AR102"/>
    <mergeCell ref="AO95:AO98"/>
    <mergeCell ref="AP95:AP97"/>
    <mergeCell ref="AQ95:AQ96"/>
    <mergeCell ref="AR95:AR96"/>
    <mergeCell ref="AR97:AR98"/>
    <mergeCell ref="AO91:AO94"/>
    <mergeCell ref="AP91:AP93"/>
    <mergeCell ref="AQ91:AQ92"/>
    <mergeCell ref="AR91:AR92"/>
    <mergeCell ref="AR93:AR94"/>
    <mergeCell ref="AS2:AV2"/>
    <mergeCell ref="AS3:AS6"/>
    <mergeCell ref="AT3:AT5"/>
    <mergeCell ref="AU3:AU4"/>
    <mergeCell ref="AV3:AV4"/>
    <mergeCell ref="AV5:AV6"/>
    <mergeCell ref="AO123:AO126"/>
    <mergeCell ref="AP123:AP125"/>
    <mergeCell ref="AQ123:AQ124"/>
    <mergeCell ref="AR123:AR124"/>
    <mergeCell ref="AR125:AR126"/>
    <mergeCell ref="AO119:AO122"/>
    <mergeCell ref="AP119:AP121"/>
    <mergeCell ref="AQ119:AQ120"/>
    <mergeCell ref="AR119:AR120"/>
    <mergeCell ref="AR121:AR122"/>
    <mergeCell ref="AO115:AO118"/>
    <mergeCell ref="AP115:AP117"/>
    <mergeCell ref="AQ115:AQ116"/>
    <mergeCell ref="AR115:AR116"/>
    <mergeCell ref="AR117:AR118"/>
    <mergeCell ref="AO111:AO114"/>
    <mergeCell ref="AP111:AP113"/>
    <mergeCell ref="AQ111:AQ112"/>
    <mergeCell ref="AR111:AR112"/>
    <mergeCell ref="AR113:AR114"/>
    <mergeCell ref="AO107:AO110"/>
    <mergeCell ref="AP107:AP109"/>
    <mergeCell ref="AQ107:AQ108"/>
    <mergeCell ref="AR107:AR108"/>
    <mergeCell ref="AR109:AR110"/>
    <mergeCell ref="AO103:AO106"/>
    <mergeCell ref="AS19:AS22"/>
    <mergeCell ref="AT19:AT21"/>
    <mergeCell ref="AU19:AU20"/>
    <mergeCell ref="AV19:AV20"/>
    <mergeCell ref="AV21:AV22"/>
    <mergeCell ref="AS15:AS18"/>
    <mergeCell ref="AT15:AT17"/>
    <mergeCell ref="AU15:AU16"/>
    <mergeCell ref="AV15:AV16"/>
    <mergeCell ref="AV17:AV18"/>
    <mergeCell ref="AS11:AS14"/>
    <mergeCell ref="AT11:AT13"/>
    <mergeCell ref="AU11:AU12"/>
    <mergeCell ref="AV11:AV12"/>
    <mergeCell ref="AV13:AV14"/>
    <mergeCell ref="AS7:AS10"/>
    <mergeCell ref="AT7:AT9"/>
    <mergeCell ref="AU7:AU8"/>
    <mergeCell ref="AV7:AV8"/>
    <mergeCell ref="AV9:AV10"/>
    <mergeCell ref="AS35:AS38"/>
    <mergeCell ref="AT35:AT37"/>
    <mergeCell ref="AU35:AU36"/>
    <mergeCell ref="AV35:AV36"/>
    <mergeCell ref="AV37:AV38"/>
    <mergeCell ref="AS31:AS34"/>
    <mergeCell ref="AT31:AT33"/>
    <mergeCell ref="AU31:AU32"/>
    <mergeCell ref="AV31:AV32"/>
    <mergeCell ref="AV33:AV34"/>
    <mergeCell ref="AS27:AS30"/>
    <mergeCell ref="AT27:AT29"/>
    <mergeCell ref="AU27:AU28"/>
    <mergeCell ref="AV27:AV28"/>
    <mergeCell ref="AV29:AV30"/>
    <mergeCell ref="AS23:AS26"/>
    <mergeCell ref="AT23:AT25"/>
    <mergeCell ref="AU23:AU24"/>
    <mergeCell ref="AV23:AV24"/>
    <mergeCell ref="AV25:AV26"/>
    <mergeCell ref="AS51:AS54"/>
    <mergeCell ref="AT51:AT53"/>
    <mergeCell ref="AU51:AU52"/>
    <mergeCell ref="AV51:AV52"/>
    <mergeCell ref="AV53:AV54"/>
    <mergeCell ref="AS47:AS50"/>
    <mergeCell ref="AT47:AT49"/>
    <mergeCell ref="AU47:AU48"/>
    <mergeCell ref="AV47:AV48"/>
    <mergeCell ref="AV49:AV50"/>
    <mergeCell ref="AS43:AS46"/>
    <mergeCell ref="AT43:AT45"/>
    <mergeCell ref="AU43:AU44"/>
    <mergeCell ref="AV43:AV44"/>
    <mergeCell ref="AV45:AV46"/>
    <mergeCell ref="AS39:AS42"/>
    <mergeCell ref="AT39:AT41"/>
    <mergeCell ref="AU39:AU40"/>
    <mergeCell ref="AV39:AV40"/>
    <mergeCell ref="AV41:AV42"/>
    <mergeCell ref="AS67:AS70"/>
    <mergeCell ref="AT67:AT69"/>
    <mergeCell ref="AU67:AU68"/>
    <mergeCell ref="AV67:AV68"/>
    <mergeCell ref="AV69:AV70"/>
    <mergeCell ref="AS63:AS66"/>
    <mergeCell ref="AT63:AT65"/>
    <mergeCell ref="AU63:AU64"/>
    <mergeCell ref="AV63:AV64"/>
    <mergeCell ref="AV65:AV66"/>
    <mergeCell ref="AS59:AS62"/>
    <mergeCell ref="AT59:AT61"/>
    <mergeCell ref="AU59:AU60"/>
    <mergeCell ref="AV59:AV60"/>
    <mergeCell ref="AV61:AV62"/>
    <mergeCell ref="AS55:AS58"/>
    <mergeCell ref="AT55:AT57"/>
    <mergeCell ref="AU55:AU56"/>
    <mergeCell ref="AV55:AV56"/>
    <mergeCell ref="AV57:AV58"/>
    <mergeCell ref="AS83:AS86"/>
    <mergeCell ref="AT83:AT85"/>
    <mergeCell ref="AU83:AU84"/>
    <mergeCell ref="AV83:AV84"/>
    <mergeCell ref="AV85:AV86"/>
    <mergeCell ref="AS79:AS82"/>
    <mergeCell ref="AT79:AT81"/>
    <mergeCell ref="AU79:AU80"/>
    <mergeCell ref="AV79:AV80"/>
    <mergeCell ref="AV81:AV82"/>
    <mergeCell ref="AS75:AS78"/>
    <mergeCell ref="AT75:AT77"/>
    <mergeCell ref="AU75:AU76"/>
    <mergeCell ref="AV75:AV76"/>
    <mergeCell ref="AV77:AV78"/>
    <mergeCell ref="AS71:AS74"/>
    <mergeCell ref="AT71:AT73"/>
    <mergeCell ref="AU71:AU72"/>
    <mergeCell ref="AV71:AV72"/>
    <mergeCell ref="AV73:AV74"/>
    <mergeCell ref="AT99:AT101"/>
    <mergeCell ref="AU99:AU100"/>
    <mergeCell ref="AV99:AV100"/>
    <mergeCell ref="AV101:AV102"/>
    <mergeCell ref="AS95:AS98"/>
    <mergeCell ref="AT95:AT97"/>
    <mergeCell ref="AU95:AU96"/>
    <mergeCell ref="AV95:AV96"/>
    <mergeCell ref="AV97:AV98"/>
    <mergeCell ref="AS91:AS94"/>
    <mergeCell ref="AT91:AT93"/>
    <mergeCell ref="AU91:AU92"/>
    <mergeCell ref="AV91:AV92"/>
    <mergeCell ref="AV93:AV94"/>
    <mergeCell ref="AS87:AS90"/>
    <mergeCell ref="AT87:AT89"/>
    <mergeCell ref="AU87:AU88"/>
    <mergeCell ref="AV87:AV88"/>
    <mergeCell ref="AV89:AV90"/>
    <mergeCell ref="A1:AV1"/>
    <mergeCell ref="AS123:AS126"/>
    <mergeCell ref="AT123:AT125"/>
    <mergeCell ref="AU123:AU124"/>
    <mergeCell ref="AV123:AV124"/>
    <mergeCell ref="AV125:AV126"/>
    <mergeCell ref="AS119:AS122"/>
    <mergeCell ref="AT119:AT121"/>
    <mergeCell ref="AU119:AU120"/>
    <mergeCell ref="AV119:AV120"/>
    <mergeCell ref="AV121:AV122"/>
    <mergeCell ref="AS115:AS118"/>
    <mergeCell ref="AT115:AT117"/>
    <mergeCell ref="AU115:AU116"/>
    <mergeCell ref="AV115:AV116"/>
    <mergeCell ref="AV117:AV118"/>
    <mergeCell ref="AS111:AS114"/>
    <mergeCell ref="AT111:AT113"/>
    <mergeCell ref="AU111:AU112"/>
    <mergeCell ref="AV111:AV112"/>
    <mergeCell ref="AV113:AV114"/>
    <mergeCell ref="AS107:AS110"/>
    <mergeCell ref="AT107:AT109"/>
    <mergeCell ref="AU107:AU108"/>
    <mergeCell ref="AV107:AV108"/>
    <mergeCell ref="AV109:AV110"/>
    <mergeCell ref="AS103:AS106"/>
    <mergeCell ref="AT103:AT105"/>
    <mergeCell ref="AU103:AU104"/>
    <mergeCell ref="AV103:AV104"/>
    <mergeCell ref="AV105:AV106"/>
    <mergeCell ref="AS99:AS102"/>
  </mergeCells>
  <conditionalFormatting sqref="A2:AV2">
    <cfRule type="expression" dxfId="64" priority="1">
      <formula>_FarbSchema=4</formula>
    </cfRule>
    <cfRule type="expression" dxfId="63" priority="2">
      <formula>_FarbSchema=3</formula>
    </cfRule>
    <cfRule type="expression" dxfId="62" priority="3">
      <formula>_FarbSchema=2</formula>
    </cfRule>
  </conditionalFormatting>
  <printOptions horizontalCentered="1" verticalCentered="1"/>
  <pageMargins left="0.70866141732283472" right="0.70866141732283472" top="0.78740157480314965" bottom="0.78740157480314965" header="0.31496062992125984" footer="0.31496062992125984"/>
  <pageSetup paperSize="131" orientation="landscape" r:id="rId1"/>
  <extLst>
    <ext xmlns:x14="http://schemas.microsoft.com/office/spreadsheetml/2009/9/main" uri="{78C0D931-6437-407d-A8EE-F0AAD7539E65}">
      <x14:conditionalFormattings>
        <x14:conditionalFormatting xmlns:xm="http://schemas.microsoft.com/office/excel/2006/main">
          <x14:cfRule type="expression" priority="4" id="{75FDF15D-387E-4C9B-A2DE-E85B67FCF60F}">
            <xm:f>AND(ISODD(INT(dc!A3/2^3)),_FarbSchema=4)</xm:f>
            <x14:dxf>
              <font>
                <color theme="4" tint="-0.24994659260841701"/>
              </font>
            </x14:dxf>
          </x14:cfRule>
          <x14:cfRule type="expression" priority="5" id="{EF583C4D-630F-4A28-9FA1-325930FA8A1F}">
            <xm:f>AND(ISODD(INT(dc!A3/2^3)),_FarbSchema=3)</xm:f>
            <x14:dxf>
              <font>
                <color theme="9" tint="-0.24994659260841701"/>
              </font>
            </x14:dxf>
          </x14:cfRule>
          <x14:cfRule type="expression" priority="6" id="{B29E0028-D748-44D1-BFF7-A3A1181874B7}">
            <xm:f>AND(ISODD(INT(dc!A3/2^3)),_FarbSchema=2)</xm:f>
            <x14:dxf>
              <font>
                <color theme="6" tint="-0.24994659260841701"/>
              </font>
            </x14:dxf>
          </x14:cfRule>
          <x14:cfRule type="expression" priority="8" id="{040C89C5-F897-407F-97D1-FBF3E16933AE}">
            <xm:f>AND(ISODD(INT(dc!A3/2^1)),_FarbSchema=4)</xm:f>
            <x14:dxf>
              <fill>
                <patternFill>
                  <bgColor theme="4" tint="0.39994506668294322"/>
                </patternFill>
              </fill>
            </x14:dxf>
          </x14:cfRule>
          <x14:cfRule type="expression" priority="9" id="{6742FA11-179C-4358-B09B-6EFC79406BA6}">
            <xm:f>AND(ISODD(INT(dc!A3/2^0)),_FarbSchema=4)</xm:f>
            <x14:dxf>
              <fill>
                <patternFill>
                  <bgColor theme="4" tint="0.59996337778862885"/>
                </patternFill>
              </fill>
            </x14:dxf>
          </x14:cfRule>
          <x14:cfRule type="expression" priority="10" id="{3B400F47-25A5-4886-958D-802B34661AA9}">
            <xm:f>AND(ISODD(INT(dc!A3/2^1)),_FarbSchema=3)</xm:f>
            <x14:dxf>
              <fill>
                <patternFill>
                  <bgColor theme="9" tint="0.39994506668294322"/>
                </patternFill>
              </fill>
            </x14:dxf>
          </x14:cfRule>
          <x14:cfRule type="expression" priority="11" id="{4CB76D5C-B46A-474F-8B4F-8BF9B6823334}">
            <xm:f>AND(ISODD(INT(dc!A3/2^0)),_FarbSchema=3)</xm:f>
            <x14:dxf>
              <fill>
                <patternFill>
                  <bgColor theme="9" tint="0.59996337778862885"/>
                </patternFill>
              </fill>
            </x14:dxf>
          </x14:cfRule>
          <x14:cfRule type="expression" priority="12" id="{7E52327D-373B-42BE-B6B7-28EC21D1414D}">
            <xm:f>AND(ISODD(INT(dc!A3/2^1)),_FarbSchema=2)</xm:f>
            <x14:dxf>
              <fill>
                <patternFill>
                  <bgColor theme="6" tint="0.39994506668294322"/>
                </patternFill>
              </fill>
            </x14:dxf>
          </x14:cfRule>
          <x14:cfRule type="expression" priority="13" id="{F9FBE2B5-02DA-4A71-BB84-5BF05AE655F3}">
            <xm:f>AND(ISODD(INT(dc!A3/2^0)),_FarbSchema=2)</xm:f>
            <x14:dxf>
              <fill>
                <patternFill>
                  <bgColor theme="6" tint="0.59996337778862885"/>
                </patternFill>
              </fill>
            </x14:dxf>
          </x14:cfRule>
          <x14:cfRule type="expression" priority="14" id="{9990E9C4-A724-4D81-BD9E-048F0E5BC5A4}">
            <xm:f>AND(ISODD(INT(dc!A3/2^1)),_FarbSchema=1)</xm:f>
            <x14:dxf>
              <fill>
                <patternFill>
                  <bgColor theme="0" tint="-0.34998626667073579"/>
                </patternFill>
              </fill>
            </x14:dxf>
          </x14:cfRule>
          <x14:cfRule type="expression" priority="15" id="{6FD450FB-FCC6-48BD-A49C-65D7B0D98D43}">
            <xm:f>AND(ISODD(INT(dc!A3/2^0)),_FarbSchema=1)</xm:f>
            <x14:dxf>
              <fill>
                <patternFill>
                  <bgColor theme="0" tint="-0.14996795556505021"/>
                </patternFill>
              </fill>
            </x14:dxf>
          </x14:cfRule>
          <xm:sqref>A3:AV126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35"/>
  <sheetViews>
    <sheetView showGridLines="0" showRowColHeaders="0" zoomScaleNormal="100" workbookViewId="0">
      <selection sqref="A1:X1"/>
    </sheetView>
  </sheetViews>
  <sheetFormatPr baseColWidth="10" defaultRowHeight="12.75" x14ac:dyDescent="0.2"/>
  <cols>
    <col min="1" max="24" width="2.85546875" style="25" customWidth="1"/>
    <col min="25" max="252" width="11.42578125" style="25"/>
    <col min="253" max="276" width="2.85546875" style="25" customWidth="1"/>
    <col min="277" max="508" width="11.42578125" style="25"/>
    <col min="509" max="532" width="2.85546875" style="25" customWidth="1"/>
    <col min="533" max="764" width="11.42578125" style="25"/>
    <col min="765" max="788" width="2.85546875" style="25" customWidth="1"/>
    <col min="789" max="1020" width="11.42578125" style="25"/>
    <col min="1021" max="1044" width="2.85546875" style="25" customWidth="1"/>
    <col min="1045" max="1276" width="11.42578125" style="25"/>
    <col min="1277" max="1300" width="2.85546875" style="25" customWidth="1"/>
    <col min="1301" max="1532" width="11.42578125" style="25"/>
    <col min="1533" max="1556" width="2.85546875" style="25" customWidth="1"/>
    <col min="1557" max="1788" width="11.42578125" style="25"/>
    <col min="1789" max="1812" width="2.85546875" style="25" customWidth="1"/>
    <col min="1813" max="2044" width="11.42578125" style="25"/>
    <col min="2045" max="2068" width="2.85546875" style="25" customWidth="1"/>
    <col min="2069" max="2300" width="11.42578125" style="25"/>
    <col min="2301" max="2324" width="2.85546875" style="25" customWidth="1"/>
    <col min="2325" max="2556" width="11.42578125" style="25"/>
    <col min="2557" max="2580" width="2.85546875" style="25" customWidth="1"/>
    <col min="2581" max="2812" width="11.42578125" style="25"/>
    <col min="2813" max="2836" width="2.85546875" style="25" customWidth="1"/>
    <col min="2837" max="3068" width="11.42578125" style="25"/>
    <col min="3069" max="3092" width="2.85546875" style="25" customWidth="1"/>
    <col min="3093" max="3324" width="11.42578125" style="25"/>
    <col min="3325" max="3348" width="2.85546875" style="25" customWidth="1"/>
    <col min="3349" max="3580" width="11.42578125" style="25"/>
    <col min="3581" max="3604" width="2.85546875" style="25" customWidth="1"/>
    <col min="3605" max="3836" width="11.42578125" style="25"/>
    <col min="3837" max="3860" width="2.85546875" style="25" customWidth="1"/>
    <col min="3861" max="4092" width="11.42578125" style="25"/>
    <col min="4093" max="4116" width="2.85546875" style="25" customWidth="1"/>
    <col min="4117" max="4348" width="11.42578125" style="25"/>
    <col min="4349" max="4372" width="2.85546875" style="25" customWidth="1"/>
    <col min="4373" max="4604" width="11.42578125" style="25"/>
    <col min="4605" max="4628" width="2.85546875" style="25" customWidth="1"/>
    <col min="4629" max="4860" width="11.42578125" style="25"/>
    <col min="4861" max="4884" width="2.85546875" style="25" customWidth="1"/>
    <col min="4885" max="5116" width="11.42578125" style="25"/>
    <col min="5117" max="5140" width="2.85546875" style="25" customWidth="1"/>
    <col min="5141" max="5372" width="11.42578125" style="25"/>
    <col min="5373" max="5396" width="2.85546875" style="25" customWidth="1"/>
    <col min="5397" max="5628" width="11.42578125" style="25"/>
    <col min="5629" max="5652" width="2.85546875" style="25" customWidth="1"/>
    <col min="5653" max="5884" width="11.42578125" style="25"/>
    <col min="5885" max="5908" width="2.85546875" style="25" customWidth="1"/>
    <col min="5909" max="6140" width="11.42578125" style="25"/>
    <col min="6141" max="6164" width="2.85546875" style="25" customWidth="1"/>
    <col min="6165" max="6396" width="11.42578125" style="25"/>
    <col min="6397" max="6420" width="2.85546875" style="25" customWidth="1"/>
    <col min="6421" max="6652" width="11.42578125" style="25"/>
    <col min="6653" max="6676" width="2.85546875" style="25" customWidth="1"/>
    <col min="6677" max="6908" width="11.42578125" style="25"/>
    <col min="6909" max="6932" width="2.85546875" style="25" customWidth="1"/>
    <col min="6933" max="7164" width="11.42578125" style="25"/>
    <col min="7165" max="7188" width="2.85546875" style="25" customWidth="1"/>
    <col min="7189" max="7420" width="11.42578125" style="25"/>
    <col min="7421" max="7444" width="2.85546875" style="25" customWidth="1"/>
    <col min="7445" max="7676" width="11.42578125" style="25"/>
    <col min="7677" max="7700" width="2.85546875" style="25" customWidth="1"/>
    <col min="7701" max="7932" width="11.42578125" style="25"/>
    <col min="7933" max="7956" width="2.85546875" style="25" customWidth="1"/>
    <col min="7957" max="8188" width="11.42578125" style="25"/>
    <col min="8189" max="8212" width="2.85546875" style="25" customWidth="1"/>
    <col min="8213" max="8444" width="11.42578125" style="25"/>
    <col min="8445" max="8468" width="2.85546875" style="25" customWidth="1"/>
    <col min="8469" max="8700" width="11.42578125" style="25"/>
    <col min="8701" max="8724" width="2.85546875" style="25" customWidth="1"/>
    <col min="8725" max="8956" width="11.42578125" style="25"/>
    <col min="8957" max="8980" width="2.85546875" style="25" customWidth="1"/>
    <col min="8981" max="9212" width="11.42578125" style="25"/>
    <col min="9213" max="9236" width="2.85546875" style="25" customWidth="1"/>
    <col min="9237" max="9468" width="11.42578125" style="25"/>
    <col min="9469" max="9492" width="2.85546875" style="25" customWidth="1"/>
    <col min="9493" max="9724" width="11.42578125" style="25"/>
    <col min="9725" max="9748" width="2.85546875" style="25" customWidth="1"/>
    <col min="9749" max="9980" width="11.42578125" style="25"/>
    <col min="9981" max="10004" width="2.85546875" style="25" customWidth="1"/>
    <col min="10005" max="10236" width="11.42578125" style="25"/>
    <col min="10237" max="10260" width="2.85546875" style="25" customWidth="1"/>
    <col min="10261" max="10492" width="11.42578125" style="25"/>
    <col min="10493" max="10516" width="2.85546875" style="25" customWidth="1"/>
    <col min="10517" max="10748" width="11.42578125" style="25"/>
    <col min="10749" max="10772" width="2.85546875" style="25" customWidth="1"/>
    <col min="10773" max="11004" width="11.42578125" style="25"/>
    <col min="11005" max="11028" width="2.85546875" style="25" customWidth="1"/>
    <col min="11029" max="11260" width="11.42578125" style="25"/>
    <col min="11261" max="11284" width="2.85546875" style="25" customWidth="1"/>
    <col min="11285" max="11516" width="11.42578125" style="25"/>
    <col min="11517" max="11540" width="2.85546875" style="25" customWidth="1"/>
    <col min="11541" max="11772" width="11.42578125" style="25"/>
    <col min="11773" max="11796" width="2.85546875" style="25" customWidth="1"/>
    <col min="11797" max="12028" width="11.42578125" style="25"/>
    <col min="12029" max="12052" width="2.85546875" style="25" customWidth="1"/>
    <col min="12053" max="12284" width="11.42578125" style="25"/>
    <col min="12285" max="12308" width="2.85546875" style="25" customWidth="1"/>
    <col min="12309" max="12540" width="11.42578125" style="25"/>
    <col min="12541" max="12564" width="2.85546875" style="25" customWidth="1"/>
    <col min="12565" max="12796" width="11.42578125" style="25"/>
    <col min="12797" max="12820" width="2.85546875" style="25" customWidth="1"/>
    <col min="12821" max="13052" width="11.42578125" style="25"/>
    <col min="13053" max="13076" width="2.85546875" style="25" customWidth="1"/>
    <col min="13077" max="13308" width="11.42578125" style="25"/>
    <col min="13309" max="13332" width="2.85546875" style="25" customWidth="1"/>
    <col min="13333" max="13564" width="11.42578125" style="25"/>
    <col min="13565" max="13588" width="2.85546875" style="25" customWidth="1"/>
    <col min="13589" max="13820" width="11.42578125" style="25"/>
    <col min="13821" max="13844" width="2.85546875" style="25" customWidth="1"/>
    <col min="13845" max="14076" width="11.42578125" style="25"/>
    <col min="14077" max="14100" width="2.85546875" style="25" customWidth="1"/>
    <col min="14101" max="14332" width="11.42578125" style="25"/>
    <col min="14333" max="14356" width="2.85546875" style="25" customWidth="1"/>
    <col min="14357" max="14588" width="11.42578125" style="25"/>
    <col min="14589" max="14612" width="2.85546875" style="25" customWidth="1"/>
    <col min="14613" max="14844" width="11.42578125" style="25"/>
    <col min="14845" max="14868" width="2.85546875" style="25" customWidth="1"/>
    <col min="14869" max="15100" width="11.42578125" style="25"/>
    <col min="15101" max="15124" width="2.85546875" style="25" customWidth="1"/>
    <col min="15125" max="15356" width="11.42578125" style="25"/>
    <col min="15357" max="15380" width="2.85546875" style="25" customWidth="1"/>
    <col min="15381" max="15612" width="11.42578125" style="25"/>
    <col min="15613" max="15636" width="2.85546875" style="25" customWidth="1"/>
    <col min="15637" max="15868" width="11.42578125" style="25"/>
    <col min="15869" max="15892" width="2.85546875" style="25" customWidth="1"/>
    <col min="15893" max="16124" width="11.42578125" style="25"/>
    <col min="16125" max="16148" width="2.85546875" style="25" customWidth="1"/>
    <col min="16149" max="16384" width="11.42578125" style="25"/>
  </cols>
  <sheetData>
    <row r="1" spans="1:28" ht="30.75" customHeight="1" thickBot="1" x14ac:dyDescent="0.25">
      <c r="A1" s="100">
        <f>_Jahr</f>
        <v>2022</v>
      </c>
      <c r="B1" s="100"/>
      <c r="C1" s="100"/>
      <c r="D1" s="100"/>
      <c r="E1" s="100"/>
      <c r="F1" s="100"/>
      <c r="G1" s="100"/>
      <c r="H1" s="100"/>
      <c r="I1" s="100"/>
      <c r="J1" s="100"/>
      <c r="K1" s="100"/>
      <c r="L1" s="100"/>
      <c r="M1" s="100"/>
      <c r="N1" s="100"/>
      <c r="O1" s="100"/>
      <c r="P1" s="100"/>
      <c r="Q1" s="100"/>
      <c r="R1" s="100"/>
      <c r="S1" s="100"/>
      <c r="T1" s="100"/>
      <c r="U1" s="100"/>
      <c r="V1" s="100"/>
      <c r="W1" s="100"/>
      <c r="X1" s="100"/>
    </row>
    <row r="2" spans="1:28" s="26" customFormat="1" ht="15.4" customHeight="1" thickTop="1" x14ac:dyDescent="0.2">
      <c r="A2" s="94">
        <f>DATE($A$1,1,1)</f>
        <v>44562</v>
      </c>
      <c r="B2" s="95"/>
      <c r="C2" s="95"/>
      <c r="D2" s="95"/>
      <c r="E2" s="95"/>
      <c r="F2" s="95"/>
      <c r="G2" s="95"/>
      <c r="H2" s="96"/>
      <c r="I2" s="94">
        <f>DATE($A$1,2,1)</f>
        <v>44593</v>
      </c>
      <c r="J2" s="95"/>
      <c r="K2" s="95"/>
      <c r="L2" s="95"/>
      <c r="M2" s="95"/>
      <c r="N2" s="95"/>
      <c r="O2" s="95"/>
      <c r="P2" s="96"/>
      <c r="Q2" s="94">
        <f>DATE($A$1,3,1)</f>
        <v>44621</v>
      </c>
      <c r="R2" s="95"/>
      <c r="S2" s="95"/>
      <c r="T2" s="95"/>
      <c r="U2" s="95"/>
      <c r="V2" s="95"/>
      <c r="W2" s="95"/>
      <c r="X2" s="96"/>
      <c r="AB2"/>
    </row>
    <row r="3" spans="1:28" s="26" customFormat="1" ht="15.4" customHeight="1" x14ac:dyDescent="0.2">
      <c r="A3" s="27"/>
      <c r="B3" s="28" t="s">
        <v>123</v>
      </c>
      <c r="C3" s="29" t="s">
        <v>124</v>
      </c>
      <c r="D3" s="29" t="s">
        <v>125</v>
      </c>
      <c r="E3" s="29" t="s">
        <v>126</v>
      </c>
      <c r="F3" s="29" t="s">
        <v>127</v>
      </c>
      <c r="G3" s="30" t="s">
        <v>128</v>
      </c>
      <c r="H3" s="31" t="s">
        <v>129</v>
      </c>
      <c r="I3" s="27"/>
      <c r="J3" s="28" t="s">
        <v>123</v>
      </c>
      <c r="K3" s="29" t="s">
        <v>124</v>
      </c>
      <c r="L3" s="29" t="s">
        <v>125</v>
      </c>
      <c r="M3" s="29" t="s">
        <v>126</v>
      </c>
      <c r="N3" s="29" t="s">
        <v>127</v>
      </c>
      <c r="O3" s="30" t="s">
        <v>128</v>
      </c>
      <c r="P3" s="31" t="s">
        <v>129</v>
      </c>
      <c r="Q3" s="27"/>
      <c r="R3" s="28" t="s">
        <v>123</v>
      </c>
      <c r="S3" s="29" t="s">
        <v>124</v>
      </c>
      <c r="T3" s="29" t="s">
        <v>125</v>
      </c>
      <c r="U3" s="29" t="s">
        <v>126</v>
      </c>
      <c r="V3" s="29" t="s">
        <v>127</v>
      </c>
      <c r="W3" s="30" t="s">
        <v>128</v>
      </c>
      <c r="X3" s="31" t="s">
        <v>129</v>
      </c>
    </row>
    <row r="4" spans="1:28" s="26" customFormat="1" ht="15.4" customHeight="1" x14ac:dyDescent="0.2">
      <c r="A4" s="52">
        <f t="shared" ref="A4:A9" si="0">INT((B4-WEEKDAY(B4,2)-DATE(YEAR(B4+4-WEEKDAY(B4,2)),1,-10))/7)</f>
        <v>52</v>
      </c>
      <c r="B4" s="33">
        <f>A2-MOD(WEEKDAY(A2+6,2),7)</f>
        <v>44557</v>
      </c>
      <c r="C4" s="34">
        <f t="shared" ref="C4:H4" si="1">B4+1</f>
        <v>44558</v>
      </c>
      <c r="D4" s="34">
        <f t="shared" si="1"/>
        <v>44559</v>
      </c>
      <c r="E4" s="34">
        <f t="shared" si="1"/>
        <v>44560</v>
      </c>
      <c r="F4" s="34">
        <f t="shared" si="1"/>
        <v>44561</v>
      </c>
      <c r="G4" s="35">
        <f t="shared" si="1"/>
        <v>44562</v>
      </c>
      <c r="H4" s="36">
        <f t="shared" si="1"/>
        <v>44563</v>
      </c>
      <c r="I4" s="52">
        <f t="shared" ref="I4:I9" si="2">INT((J4-WEEKDAY(J4,2)-DATE(YEAR(J4+4-WEEKDAY(J4,2)),1,-10))/7)</f>
        <v>5</v>
      </c>
      <c r="J4" s="33">
        <f>I2-MOD(WEEKDAY(I2+6,2),7)</f>
        <v>44592</v>
      </c>
      <c r="K4" s="34">
        <f t="shared" ref="K4:P4" si="3">J4+1</f>
        <v>44593</v>
      </c>
      <c r="L4" s="34">
        <f t="shared" si="3"/>
        <v>44594</v>
      </c>
      <c r="M4" s="34">
        <f t="shared" si="3"/>
        <v>44595</v>
      </c>
      <c r="N4" s="34">
        <f t="shared" si="3"/>
        <v>44596</v>
      </c>
      <c r="O4" s="35">
        <f t="shared" si="3"/>
        <v>44597</v>
      </c>
      <c r="P4" s="36">
        <f t="shared" si="3"/>
        <v>44598</v>
      </c>
      <c r="Q4" s="52">
        <f t="shared" ref="Q4:Q9" si="4">INT((R4-WEEKDAY(R4,2)-DATE(YEAR(R4+4-WEEKDAY(R4,2)),1,-10))/7)</f>
        <v>9</v>
      </c>
      <c r="R4" s="33">
        <f>Q2-MOD(WEEKDAY(Q2+6,2),7)</f>
        <v>44620</v>
      </c>
      <c r="S4" s="34">
        <f t="shared" ref="S4:X4" si="5">R4+1</f>
        <v>44621</v>
      </c>
      <c r="T4" s="34">
        <f t="shared" si="5"/>
        <v>44622</v>
      </c>
      <c r="U4" s="34">
        <f t="shared" si="5"/>
        <v>44623</v>
      </c>
      <c r="V4" s="34">
        <f t="shared" si="5"/>
        <v>44624</v>
      </c>
      <c r="W4" s="35">
        <f t="shared" si="5"/>
        <v>44625</v>
      </c>
      <c r="X4" s="36">
        <f t="shared" si="5"/>
        <v>44626</v>
      </c>
    </row>
    <row r="5" spans="1:28" s="26" customFormat="1" ht="15.4" customHeight="1" x14ac:dyDescent="0.2">
      <c r="A5" s="52">
        <f t="shared" si="0"/>
        <v>1</v>
      </c>
      <c r="B5" s="37">
        <f>B4+7</f>
        <v>44564</v>
      </c>
      <c r="C5" s="38">
        <f t="shared" ref="C5:H9" si="6">C4+7</f>
        <v>44565</v>
      </c>
      <c r="D5" s="38">
        <f t="shared" si="6"/>
        <v>44566</v>
      </c>
      <c r="E5" s="38">
        <f t="shared" si="6"/>
        <v>44567</v>
      </c>
      <c r="F5" s="38">
        <f t="shared" si="6"/>
        <v>44568</v>
      </c>
      <c r="G5" s="39">
        <f t="shared" si="6"/>
        <v>44569</v>
      </c>
      <c r="H5" s="40">
        <f t="shared" si="6"/>
        <v>44570</v>
      </c>
      <c r="I5" s="52">
        <f t="shared" si="2"/>
        <v>6</v>
      </c>
      <c r="J5" s="37">
        <f t="shared" ref="J5:P9" si="7">J4+7</f>
        <v>44599</v>
      </c>
      <c r="K5" s="38">
        <f t="shared" si="7"/>
        <v>44600</v>
      </c>
      <c r="L5" s="38">
        <f t="shared" si="7"/>
        <v>44601</v>
      </c>
      <c r="M5" s="38">
        <f t="shared" si="7"/>
        <v>44602</v>
      </c>
      <c r="N5" s="38">
        <f t="shared" si="7"/>
        <v>44603</v>
      </c>
      <c r="O5" s="39">
        <f t="shared" si="7"/>
        <v>44604</v>
      </c>
      <c r="P5" s="40">
        <f t="shared" si="7"/>
        <v>44605</v>
      </c>
      <c r="Q5" s="52">
        <f t="shared" si="4"/>
        <v>10</v>
      </c>
      <c r="R5" s="37">
        <f t="shared" ref="R5:X9" si="8">R4+7</f>
        <v>44627</v>
      </c>
      <c r="S5" s="38">
        <f t="shared" si="8"/>
        <v>44628</v>
      </c>
      <c r="T5" s="38">
        <f t="shared" si="8"/>
        <v>44629</v>
      </c>
      <c r="U5" s="38">
        <f t="shared" si="8"/>
        <v>44630</v>
      </c>
      <c r="V5" s="38">
        <f t="shared" si="8"/>
        <v>44631</v>
      </c>
      <c r="W5" s="39">
        <f t="shared" si="8"/>
        <v>44632</v>
      </c>
      <c r="X5" s="40">
        <f t="shared" si="8"/>
        <v>44633</v>
      </c>
    </row>
    <row r="6" spans="1:28" s="26" customFormat="1" ht="15.4" customHeight="1" x14ac:dyDescent="0.2">
      <c r="A6" s="52">
        <f t="shared" si="0"/>
        <v>2</v>
      </c>
      <c r="B6" s="37">
        <f>B5+7</f>
        <v>44571</v>
      </c>
      <c r="C6" s="38">
        <f t="shared" si="6"/>
        <v>44572</v>
      </c>
      <c r="D6" s="38">
        <f t="shared" si="6"/>
        <v>44573</v>
      </c>
      <c r="E6" s="38">
        <f t="shared" si="6"/>
        <v>44574</v>
      </c>
      <c r="F6" s="38">
        <f t="shared" si="6"/>
        <v>44575</v>
      </c>
      <c r="G6" s="39">
        <f t="shared" si="6"/>
        <v>44576</v>
      </c>
      <c r="H6" s="40">
        <f t="shared" si="6"/>
        <v>44577</v>
      </c>
      <c r="I6" s="52">
        <f t="shared" si="2"/>
        <v>7</v>
      </c>
      <c r="J6" s="37">
        <f t="shared" si="7"/>
        <v>44606</v>
      </c>
      <c r="K6" s="38">
        <f t="shared" si="7"/>
        <v>44607</v>
      </c>
      <c r="L6" s="38">
        <f t="shared" si="7"/>
        <v>44608</v>
      </c>
      <c r="M6" s="38">
        <f t="shared" si="7"/>
        <v>44609</v>
      </c>
      <c r="N6" s="38">
        <f t="shared" si="7"/>
        <v>44610</v>
      </c>
      <c r="O6" s="39">
        <f t="shared" si="7"/>
        <v>44611</v>
      </c>
      <c r="P6" s="40">
        <f t="shared" si="7"/>
        <v>44612</v>
      </c>
      <c r="Q6" s="52">
        <f t="shared" si="4"/>
        <v>11</v>
      </c>
      <c r="R6" s="37">
        <f t="shared" si="8"/>
        <v>44634</v>
      </c>
      <c r="S6" s="38">
        <f t="shared" si="8"/>
        <v>44635</v>
      </c>
      <c r="T6" s="38">
        <f t="shared" si="8"/>
        <v>44636</v>
      </c>
      <c r="U6" s="38">
        <f t="shared" si="8"/>
        <v>44637</v>
      </c>
      <c r="V6" s="38">
        <f t="shared" si="8"/>
        <v>44638</v>
      </c>
      <c r="W6" s="39">
        <f t="shared" si="8"/>
        <v>44639</v>
      </c>
      <c r="X6" s="40">
        <f t="shared" si="8"/>
        <v>44640</v>
      </c>
    </row>
    <row r="7" spans="1:28" s="26" customFormat="1" ht="15.4" customHeight="1" x14ac:dyDescent="0.2">
      <c r="A7" s="52">
        <f t="shared" si="0"/>
        <v>3</v>
      </c>
      <c r="B7" s="37">
        <f>B6+7</f>
        <v>44578</v>
      </c>
      <c r="C7" s="38">
        <f t="shared" si="6"/>
        <v>44579</v>
      </c>
      <c r="D7" s="38">
        <f t="shared" si="6"/>
        <v>44580</v>
      </c>
      <c r="E7" s="38">
        <f t="shared" si="6"/>
        <v>44581</v>
      </c>
      <c r="F7" s="38">
        <f t="shared" si="6"/>
        <v>44582</v>
      </c>
      <c r="G7" s="39">
        <f t="shared" si="6"/>
        <v>44583</v>
      </c>
      <c r="H7" s="40">
        <f t="shared" si="6"/>
        <v>44584</v>
      </c>
      <c r="I7" s="52">
        <f t="shared" si="2"/>
        <v>8</v>
      </c>
      <c r="J7" s="37">
        <f t="shared" si="7"/>
        <v>44613</v>
      </c>
      <c r="K7" s="38">
        <f t="shared" si="7"/>
        <v>44614</v>
      </c>
      <c r="L7" s="38">
        <f t="shared" si="7"/>
        <v>44615</v>
      </c>
      <c r="M7" s="38">
        <f t="shared" si="7"/>
        <v>44616</v>
      </c>
      <c r="N7" s="38">
        <f t="shared" si="7"/>
        <v>44617</v>
      </c>
      <c r="O7" s="39">
        <f t="shared" si="7"/>
        <v>44618</v>
      </c>
      <c r="P7" s="40">
        <f t="shared" si="7"/>
        <v>44619</v>
      </c>
      <c r="Q7" s="52">
        <f t="shared" si="4"/>
        <v>12</v>
      </c>
      <c r="R7" s="37">
        <f t="shared" si="8"/>
        <v>44641</v>
      </c>
      <c r="S7" s="38">
        <f t="shared" si="8"/>
        <v>44642</v>
      </c>
      <c r="T7" s="38">
        <f t="shared" si="8"/>
        <v>44643</v>
      </c>
      <c r="U7" s="38">
        <f t="shared" si="8"/>
        <v>44644</v>
      </c>
      <c r="V7" s="38">
        <f t="shared" si="8"/>
        <v>44645</v>
      </c>
      <c r="W7" s="39">
        <f t="shared" si="8"/>
        <v>44646</v>
      </c>
      <c r="X7" s="40">
        <f t="shared" si="8"/>
        <v>44647</v>
      </c>
    </row>
    <row r="8" spans="1:28" s="26" customFormat="1" ht="15.4" customHeight="1" x14ac:dyDescent="0.2">
      <c r="A8" s="52">
        <f t="shared" si="0"/>
        <v>4</v>
      </c>
      <c r="B8" s="37">
        <f>B7+7</f>
        <v>44585</v>
      </c>
      <c r="C8" s="38">
        <f t="shared" si="6"/>
        <v>44586</v>
      </c>
      <c r="D8" s="38">
        <f t="shared" si="6"/>
        <v>44587</v>
      </c>
      <c r="E8" s="38">
        <f t="shared" si="6"/>
        <v>44588</v>
      </c>
      <c r="F8" s="38">
        <f t="shared" si="6"/>
        <v>44589</v>
      </c>
      <c r="G8" s="39">
        <f t="shared" si="6"/>
        <v>44590</v>
      </c>
      <c r="H8" s="40">
        <f t="shared" si="6"/>
        <v>44591</v>
      </c>
      <c r="I8" s="52">
        <f t="shared" si="2"/>
        <v>9</v>
      </c>
      <c r="J8" s="37">
        <f t="shared" si="7"/>
        <v>44620</v>
      </c>
      <c r="K8" s="38">
        <f t="shared" si="7"/>
        <v>44621</v>
      </c>
      <c r="L8" s="38">
        <f t="shared" si="7"/>
        <v>44622</v>
      </c>
      <c r="M8" s="38">
        <f t="shared" si="7"/>
        <v>44623</v>
      </c>
      <c r="N8" s="38">
        <f t="shared" si="7"/>
        <v>44624</v>
      </c>
      <c r="O8" s="39">
        <f t="shared" si="7"/>
        <v>44625</v>
      </c>
      <c r="P8" s="40">
        <f t="shared" si="7"/>
        <v>44626</v>
      </c>
      <c r="Q8" s="52">
        <f t="shared" si="4"/>
        <v>13</v>
      </c>
      <c r="R8" s="37">
        <f t="shared" si="8"/>
        <v>44648</v>
      </c>
      <c r="S8" s="38">
        <f t="shared" si="8"/>
        <v>44649</v>
      </c>
      <c r="T8" s="38">
        <f t="shared" si="8"/>
        <v>44650</v>
      </c>
      <c r="U8" s="38">
        <f t="shared" si="8"/>
        <v>44651</v>
      </c>
      <c r="V8" s="38">
        <f t="shared" si="8"/>
        <v>44652</v>
      </c>
      <c r="W8" s="39">
        <f t="shared" si="8"/>
        <v>44653</v>
      </c>
      <c r="X8" s="40">
        <f t="shared" si="8"/>
        <v>44654</v>
      </c>
    </row>
    <row r="9" spans="1:28" s="26" customFormat="1" ht="15.4" customHeight="1" thickBot="1" x14ac:dyDescent="0.25">
      <c r="A9" s="53">
        <f t="shared" si="0"/>
        <v>5</v>
      </c>
      <c r="B9" s="42">
        <f>B8+7</f>
        <v>44592</v>
      </c>
      <c r="C9" s="43">
        <f t="shared" si="6"/>
        <v>44593</v>
      </c>
      <c r="D9" s="43">
        <f t="shared" si="6"/>
        <v>44594</v>
      </c>
      <c r="E9" s="43">
        <f t="shared" si="6"/>
        <v>44595</v>
      </c>
      <c r="F9" s="43">
        <f t="shared" si="6"/>
        <v>44596</v>
      </c>
      <c r="G9" s="44">
        <f t="shared" si="6"/>
        <v>44597</v>
      </c>
      <c r="H9" s="45">
        <f t="shared" si="6"/>
        <v>44598</v>
      </c>
      <c r="I9" s="53">
        <f t="shared" si="2"/>
        <v>10</v>
      </c>
      <c r="J9" s="42">
        <f t="shared" si="7"/>
        <v>44627</v>
      </c>
      <c r="K9" s="43">
        <f t="shared" si="7"/>
        <v>44628</v>
      </c>
      <c r="L9" s="43">
        <f t="shared" si="7"/>
        <v>44629</v>
      </c>
      <c r="M9" s="43">
        <f t="shared" si="7"/>
        <v>44630</v>
      </c>
      <c r="N9" s="43">
        <f t="shared" si="7"/>
        <v>44631</v>
      </c>
      <c r="O9" s="44">
        <f t="shared" si="7"/>
        <v>44632</v>
      </c>
      <c r="P9" s="45">
        <f t="shared" si="7"/>
        <v>44633</v>
      </c>
      <c r="Q9" s="53">
        <f t="shared" si="4"/>
        <v>14</v>
      </c>
      <c r="R9" s="42">
        <f t="shared" si="8"/>
        <v>44655</v>
      </c>
      <c r="S9" s="43">
        <f t="shared" si="8"/>
        <v>44656</v>
      </c>
      <c r="T9" s="43">
        <f t="shared" si="8"/>
        <v>44657</v>
      </c>
      <c r="U9" s="43">
        <f t="shared" si="8"/>
        <v>44658</v>
      </c>
      <c r="V9" s="43">
        <f t="shared" si="8"/>
        <v>44659</v>
      </c>
      <c r="W9" s="44">
        <f t="shared" si="8"/>
        <v>44660</v>
      </c>
      <c r="X9" s="45">
        <f t="shared" si="8"/>
        <v>44661</v>
      </c>
    </row>
    <row r="10" spans="1:28" s="26" customFormat="1" ht="15.4" customHeight="1" thickTop="1" x14ac:dyDescent="0.2">
      <c r="A10" s="94">
        <f>DATE($A$1,4,1)</f>
        <v>44652</v>
      </c>
      <c r="B10" s="95"/>
      <c r="C10" s="95"/>
      <c r="D10" s="95"/>
      <c r="E10" s="95"/>
      <c r="F10" s="95"/>
      <c r="G10" s="95"/>
      <c r="H10" s="96"/>
      <c r="I10" s="94">
        <f>DATE($A$1,5,1)</f>
        <v>44682</v>
      </c>
      <c r="J10" s="95"/>
      <c r="K10" s="95"/>
      <c r="L10" s="95"/>
      <c r="M10" s="95"/>
      <c r="N10" s="95"/>
      <c r="O10" s="95"/>
      <c r="P10" s="96"/>
      <c r="Q10" s="94">
        <f>DATE($A$1,6,1)</f>
        <v>44713</v>
      </c>
      <c r="R10" s="95"/>
      <c r="S10" s="95"/>
      <c r="T10" s="95"/>
      <c r="U10" s="95"/>
      <c r="V10" s="95"/>
      <c r="W10" s="95"/>
      <c r="X10" s="96"/>
    </row>
    <row r="11" spans="1:28" s="26" customFormat="1" ht="15.4" customHeight="1" x14ac:dyDescent="0.2">
      <c r="A11" s="27"/>
      <c r="B11" s="28" t="s">
        <v>123</v>
      </c>
      <c r="C11" s="29" t="s">
        <v>124</v>
      </c>
      <c r="D11" s="29" t="s">
        <v>125</v>
      </c>
      <c r="E11" s="29" t="s">
        <v>126</v>
      </c>
      <c r="F11" s="29" t="s">
        <v>127</v>
      </c>
      <c r="G11" s="30" t="s">
        <v>128</v>
      </c>
      <c r="H11" s="31" t="s">
        <v>129</v>
      </c>
      <c r="I11" s="27"/>
      <c r="J11" s="28" t="s">
        <v>123</v>
      </c>
      <c r="K11" s="29" t="s">
        <v>124</v>
      </c>
      <c r="L11" s="29" t="s">
        <v>125</v>
      </c>
      <c r="M11" s="29" t="s">
        <v>126</v>
      </c>
      <c r="N11" s="29" t="s">
        <v>127</v>
      </c>
      <c r="O11" s="30" t="s">
        <v>128</v>
      </c>
      <c r="P11" s="31" t="s">
        <v>129</v>
      </c>
      <c r="Q11" s="27"/>
      <c r="R11" s="28" t="s">
        <v>123</v>
      </c>
      <c r="S11" s="29" t="s">
        <v>124</v>
      </c>
      <c r="T11" s="29" t="s">
        <v>125</v>
      </c>
      <c r="U11" s="29" t="s">
        <v>126</v>
      </c>
      <c r="V11" s="29" t="s">
        <v>127</v>
      </c>
      <c r="W11" s="30" t="s">
        <v>128</v>
      </c>
      <c r="X11" s="31" t="s">
        <v>129</v>
      </c>
    </row>
    <row r="12" spans="1:28" s="26" customFormat="1" ht="15.4" customHeight="1" x14ac:dyDescent="0.2">
      <c r="A12" s="52">
        <f t="shared" ref="A12:A17" si="9">INT((B12-WEEKDAY(B12,2)-DATE(YEAR(B12+4-WEEKDAY(B12,2)),1,-10))/7)</f>
        <v>13</v>
      </c>
      <c r="B12" s="33">
        <f>A10-MOD(WEEKDAY(A10+6,2),7)</f>
        <v>44648</v>
      </c>
      <c r="C12" s="34">
        <f t="shared" ref="C12:H12" si="10">B12+1</f>
        <v>44649</v>
      </c>
      <c r="D12" s="34">
        <f t="shared" si="10"/>
        <v>44650</v>
      </c>
      <c r="E12" s="34">
        <f t="shared" si="10"/>
        <v>44651</v>
      </c>
      <c r="F12" s="34">
        <f t="shared" si="10"/>
        <v>44652</v>
      </c>
      <c r="G12" s="35">
        <f t="shared" si="10"/>
        <v>44653</v>
      </c>
      <c r="H12" s="36">
        <f t="shared" si="10"/>
        <v>44654</v>
      </c>
      <c r="I12" s="52">
        <f t="shared" ref="I12:I17" si="11">INT((J12-WEEKDAY(J12,2)-DATE(YEAR(J12+4-WEEKDAY(J12,2)),1,-10))/7)</f>
        <v>17</v>
      </c>
      <c r="J12" s="33">
        <f>I10-MOD(WEEKDAY(I10+6,2),7)</f>
        <v>44676</v>
      </c>
      <c r="K12" s="34">
        <f t="shared" ref="K12:P12" si="12">J12+1</f>
        <v>44677</v>
      </c>
      <c r="L12" s="34">
        <f t="shared" si="12"/>
        <v>44678</v>
      </c>
      <c r="M12" s="34">
        <f t="shared" si="12"/>
        <v>44679</v>
      </c>
      <c r="N12" s="34">
        <f t="shared" si="12"/>
        <v>44680</v>
      </c>
      <c r="O12" s="35">
        <f t="shared" si="12"/>
        <v>44681</v>
      </c>
      <c r="P12" s="36">
        <f t="shared" si="12"/>
        <v>44682</v>
      </c>
      <c r="Q12" s="52">
        <f t="shared" ref="Q12:Q17" si="13">INT((R12-WEEKDAY(R12,2)-DATE(YEAR(R12+4-WEEKDAY(R12,2)),1,-10))/7)</f>
        <v>22</v>
      </c>
      <c r="R12" s="33">
        <f>Q10-MOD(WEEKDAY(Q10+6,2),7)</f>
        <v>44711</v>
      </c>
      <c r="S12" s="34">
        <f t="shared" ref="S12:X12" si="14">R12+1</f>
        <v>44712</v>
      </c>
      <c r="T12" s="34">
        <f t="shared" si="14"/>
        <v>44713</v>
      </c>
      <c r="U12" s="34">
        <f t="shared" si="14"/>
        <v>44714</v>
      </c>
      <c r="V12" s="34">
        <f t="shared" si="14"/>
        <v>44715</v>
      </c>
      <c r="W12" s="35">
        <f t="shared" si="14"/>
        <v>44716</v>
      </c>
      <c r="X12" s="36">
        <f t="shared" si="14"/>
        <v>44717</v>
      </c>
    </row>
    <row r="13" spans="1:28" s="26" customFormat="1" ht="15.4" customHeight="1" x14ac:dyDescent="0.2">
      <c r="A13" s="52">
        <f t="shared" si="9"/>
        <v>14</v>
      </c>
      <c r="B13" s="37">
        <f t="shared" ref="B13:H17" si="15">B12+7</f>
        <v>44655</v>
      </c>
      <c r="C13" s="38">
        <f t="shared" si="15"/>
        <v>44656</v>
      </c>
      <c r="D13" s="38">
        <f t="shared" si="15"/>
        <v>44657</v>
      </c>
      <c r="E13" s="38">
        <f t="shared" si="15"/>
        <v>44658</v>
      </c>
      <c r="F13" s="38">
        <f t="shared" si="15"/>
        <v>44659</v>
      </c>
      <c r="G13" s="39">
        <f t="shared" si="15"/>
        <v>44660</v>
      </c>
      <c r="H13" s="40">
        <f t="shared" si="15"/>
        <v>44661</v>
      </c>
      <c r="I13" s="52">
        <f t="shared" si="11"/>
        <v>18</v>
      </c>
      <c r="J13" s="37">
        <f t="shared" ref="J13:P17" si="16">J12+7</f>
        <v>44683</v>
      </c>
      <c r="K13" s="38">
        <f t="shared" si="16"/>
        <v>44684</v>
      </c>
      <c r="L13" s="38">
        <f t="shared" si="16"/>
        <v>44685</v>
      </c>
      <c r="M13" s="38">
        <f t="shared" si="16"/>
        <v>44686</v>
      </c>
      <c r="N13" s="38">
        <f t="shared" si="16"/>
        <v>44687</v>
      </c>
      <c r="O13" s="39">
        <f t="shared" si="16"/>
        <v>44688</v>
      </c>
      <c r="P13" s="40">
        <f t="shared" si="16"/>
        <v>44689</v>
      </c>
      <c r="Q13" s="52">
        <f t="shared" si="13"/>
        <v>23</v>
      </c>
      <c r="R13" s="37">
        <f t="shared" ref="R13:X17" si="17">R12+7</f>
        <v>44718</v>
      </c>
      <c r="S13" s="38">
        <f t="shared" si="17"/>
        <v>44719</v>
      </c>
      <c r="T13" s="38">
        <f t="shared" si="17"/>
        <v>44720</v>
      </c>
      <c r="U13" s="38">
        <f t="shared" si="17"/>
        <v>44721</v>
      </c>
      <c r="V13" s="38">
        <f t="shared" si="17"/>
        <v>44722</v>
      </c>
      <c r="W13" s="39">
        <f t="shared" si="17"/>
        <v>44723</v>
      </c>
      <c r="X13" s="40">
        <f t="shared" si="17"/>
        <v>44724</v>
      </c>
    </row>
    <row r="14" spans="1:28" s="26" customFormat="1" ht="15.4" customHeight="1" x14ac:dyDescent="0.2">
      <c r="A14" s="52">
        <f t="shared" si="9"/>
        <v>15</v>
      </c>
      <c r="B14" s="37">
        <f t="shared" si="15"/>
        <v>44662</v>
      </c>
      <c r="C14" s="38">
        <f t="shared" si="15"/>
        <v>44663</v>
      </c>
      <c r="D14" s="38">
        <f t="shared" si="15"/>
        <v>44664</v>
      </c>
      <c r="E14" s="38">
        <f t="shared" si="15"/>
        <v>44665</v>
      </c>
      <c r="F14" s="38">
        <f t="shared" si="15"/>
        <v>44666</v>
      </c>
      <c r="G14" s="39">
        <f t="shared" si="15"/>
        <v>44667</v>
      </c>
      <c r="H14" s="40">
        <f t="shared" si="15"/>
        <v>44668</v>
      </c>
      <c r="I14" s="52">
        <f t="shared" si="11"/>
        <v>19</v>
      </c>
      <c r="J14" s="37">
        <f t="shared" si="16"/>
        <v>44690</v>
      </c>
      <c r="K14" s="38">
        <f t="shared" si="16"/>
        <v>44691</v>
      </c>
      <c r="L14" s="38">
        <f t="shared" si="16"/>
        <v>44692</v>
      </c>
      <c r="M14" s="38">
        <f t="shared" si="16"/>
        <v>44693</v>
      </c>
      <c r="N14" s="38">
        <f t="shared" si="16"/>
        <v>44694</v>
      </c>
      <c r="O14" s="39">
        <f t="shared" si="16"/>
        <v>44695</v>
      </c>
      <c r="P14" s="40">
        <f t="shared" si="16"/>
        <v>44696</v>
      </c>
      <c r="Q14" s="52">
        <f t="shared" si="13"/>
        <v>24</v>
      </c>
      <c r="R14" s="37">
        <f t="shared" si="17"/>
        <v>44725</v>
      </c>
      <c r="S14" s="38">
        <f t="shared" si="17"/>
        <v>44726</v>
      </c>
      <c r="T14" s="38">
        <f t="shared" si="17"/>
        <v>44727</v>
      </c>
      <c r="U14" s="38">
        <f t="shared" si="17"/>
        <v>44728</v>
      </c>
      <c r="V14" s="38">
        <f t="shared" si="17"/>
        <v>44729</v>
      </c>
      <c r="W14" s="39">
        <f t="shared" si="17"/>
        <v>44730</v>
      </c>
      <c r="X14" s="40">
        <f t="shared" si="17"/>
        <v>44731</v>
      </c>
    </row>
    <row r="15" spans="1:28" s="26" customFormat="1" ht="15.4" customHeight="1" x14ac:dyDescent="0.2">
      <c r="A15" s="52">
        <f t="shared" si="9"/>
        <v>16</v>
      </c>
      <c r="B15" s="37">
        <f t="shared" si="15"/>
        <v>44669</v>
      </c>
      <c r="C15" s="38">
        <f t="shared" si="15"/>
        <v>44670</v>
      </c>
      <c r="D15" s="38">
        <f t="shared" si="15"/>
        <v>44671</v>
      </c>
      <c r="E15" s="38">
        <f t="shared" si="15"/>
        <v>44672</v>
      </c>
      <c r="F15" s="38">
        <f t="shared" si="15"/>
        <v>44673</v>
      </c>
      <c r="G15" s="39">
        <f t="shared" si="15"/>
        <v>44674</v>
      </c>
      <c r="H15" s="40">
        <f t="shared" si="15"/>
        <v>44675</v>
      </c>
      <c r="I15" s="52">
        <f t="shared" si="11"/>
        <v>20</v>
      </c>
      <c r="J15" s="37">
        <f t="shared" si="16"/>
        <v>44697</v>
      </c>
      <c r="K15" s="38">
        <f t="shared" si="16"/>
        <v>44698</v>
      </c>
      <c r="L15" s="38">
        <f t="shared" si="16"/>
        <v>44699</v>
      </c>
      <c r="M15" s="38">
        <f t="shared" si="16"/>
        <v>44700</v>
      </c>
      <c r="N15" s="38">
        <f t="shared" si="16"/>
        <v>44701</v>
      </c>
      <c r="O15" s="39">
        <f t="shared" si="16"/>
        <v>44702</v>
      </c>
      <c r="P15" s="40">
        <f t="shared" si="16"/>
        <v>44703</v>
      </c>
      <c r="Q15" s="52">
        <f t="shared" si="13"/>
        <v>25</v>
      </c>
      <c r="R15" s="37">
        <f t="shared" si="17"/>
        <v>44732</v>
      </c>
      <c r="S15" s="38">
        <f t="shared" si="17"/>
        <v>44733</v>
      </c>
      <c r="T15" s="38">
        <f t="shared" si="17"/>
        <v>44734</v>
      </c>
      <c r="U15" s="38">
        <f t="shared" si="17"/>
        <v>44735</v>
      </c>
      <c r="V15" s="38">
        <f t="shared" si="17"/>
        <v>44736</v>
      </c>
      <c r="W15" s="39">
        <f t="shared" si="17"/>
        <v>44737</v>
      </c>
      <c r="X15" s="40">
        <f t="shared" si="17"/>
        <v>44738</v>
      </c>
    </row>
    <row r="16" spans="1:28" s="26" customFormat="1" ht="15.4" customHeight="1" x14ac:dyDescent="0.2">
      <c r="A16" s="52">
        <f t="shared" si="9"/>
        <v>17</v>
      </c>
      <c r="B16" s="37">
        <f t="shared" si="15"/>
        <v>44676</v>
      </c>
      <c r="C16" s="38">
        <f t="shared" si="15"/>
        <v>44677</v>
      </c>
      <c r="D16" s="38">
        <f t="shared" si="15"/>
        <v>44678</v>
      </c>
      <c r="E16" s="38">
        <f t="shared" si="15"/>
        <v>44679</v>
      </c>
      <c r="F16" s="38">
        <f t="shared" si="15"/>
        <v>44680</v>
      </c>
      <c r="G16" s="39">
        <f t="shared" si="15"/>
        <v>44681</v>
      </c>
      <c r="H16" s="40">
        <f t="shared" si="15"/>
        <v>44682</v>
      </c>
      <c r="I16" s="52">
        <f t="shared" si="11"/>
        <v>21</v>
      </c>
      <c r="J16" s="37">
        <f t="shared" si="16"/>
        <v>44704</v>
      </c>
      <c r="K16" s="38">
        <f t="shared" si="16"/>
        <v>44705</v>
      </c>
      <c r="L16" s="38">
        <f t="shared" si="16"/>
        <v>44706</v>
      </c>
      <c r="M16" s="38">
        <f t="shared" si="16"/>
        <v>44707</v>
      </c>
      <c r="N16" s="38">
        <f t="shared" si="16"/>
        <v>44708</v>
      </c>
      <c r="O16" s="39">
        <f t="shared" si="16"/>
        <v>44709</v>
      </c>
      <c r="P16" s="40">
        <f t="shared" si="16"/>
        <v>44710</v>
      </c>
      <c r="Q16" s="52">
        <f t="shared" si="13"/>
        <v>26</v>
      </c>
      <c r="R16" s="37">
        <f t="shared" si="17"/>
        <v>44739</v>
      </c>
      <c r="S16" s="38">
        <f t="shared" si="17"/>
        <v>44740</v>
      </c>
      <c r="T16" s="38">
        <f t="shared" si="17"/>
        <v>44741</v>
      </c>
      <c r="U16" s="38">
        <f t="shared" si="17"/>
        <v>44742</v>
      </c>
      <c r="V16" s="38">
        <f t="shared" si="17"/>
        <v>44743</v>
      </c>
      <c r="W16" s="39">
        <f t="shared" si="17"/>
        <v>44744</v>
      </c>
      <c r="X16" s="40">
        <f t="shared" si="17"/>
        <v>44745</v>
      </c>
    </row>
    <row r="17" spans="1:24" s="26" customFormat="1" ht="15.4" customHeight="1" thickBot="1" x14ac:dyDescent="0.25">
      <c r="A17" s="53">
        <f t="shared" si="9"/>
        <v>18</v>
      </c>
      <c r="B17" s="42">
        <f t="shared" si="15"/>
        <v>44683</v>
      </c>
      <c r="C17" s="43">
        <f t="shared" si="15"/>
        <v>44684</v>
      </c>
      <c r="D17" s="43">
        <f t="shared" si="15"/>
        <v>44685</v>
      </c>
      <c r="E17" s="43">
        <f t="shared" si="15"/>
        <v>44686</v>
      </c>
      <c r="F17" s="43">
        <f t="shared" si="15"/>
        <v>44687</v>
      </c>
      <c r="G17" s="44">
        <f t="shared" si="15"/>
        <v>44688</v>
      </c>
      <c r="H17" s="45">
        <f t="shared" si="15"/>
        <v>44689</v>
      </c>
      <c r="I17" s="53">
        <f t="shared" si="11"/>
        <v>22</v>
      </c>
      <c r="J17" s="42">
        <f t="shared" si="16"/>
        <v>44711</v>
      </c>
      <c r="K17" s="43">
        <f t="shared" si="16"/>
        <v>44712</v>
      </c>
      <c r="L17" s="43">
        <f t="shared" si="16"/>
        <v>44713</v>
      </c>
      <c r="M17" s="43">
        <f t="shared" si="16"/>
        <v>44714</v>
      </c>
      <c r="N17" s="43">
        <f t="shared" si="16"/>
        <v>44715</v>
      </c>
      <c r="O17" s="44">
        <f t="shared" si="16"/>
        <v>44716</v>
      </c>
      <c r="P17" s="45">
        <f t="shared" si="16"/>
        <v>44717</v>
      </c>
      <c r="Q17" s="53">
        <f t="shared" si="13"/>
        <v>27</v>
      </c>
      <c r="R17" s="42">
        <f t="shared" si="17"/>
        <v>44746</v>
      </c>
      <c r="S17" s="43">
        <f t="shared" si="17"/>
        <v>44747</v>
      </c>
      <c r="T17" s="43">
        <f t="shared" si="17"/>
        <v>44748</v>
      </c>
      <c r="U17" s="43">
        <f t="shared" si="17"/>
        <v>44749</v>
      </c>
      <c r="V17" s="43">
        <f t="shared" si="17"/>
        <v>44750</v>
      </c>
      <c r="W17" s="44">
        <f t="shared" si="17"/>
        <v>44751</v>
      </c>
      <c r="X17" s="45">
        <f t="shared" si="17"/>
        <v>44752</v>
      </c>
    </row>
    <row r="18" spans="1:24" s="26" customFormat="1" ht="15.4" customHeight="1" thickTop="1" thickBot="1" x14ac:dyDescent="0.25">
      <c r="A18" s="94">
        <f>DATE($A$1,7,1)</f>
        <v>44743</v>
      </c>
      <c r="B18" s="95"/>
      <c r="C18" s="95"/>
      <c r="D18" s="95"/>
      <c r="E18" s="95"/>
      <c r="F18" s="95"/>
      <c r="G18" s="95"/>
      <c r="H18" s="96"/>
      <c r="I18" s="97">
        <f>DATE($A$1,8,1)</f>
        <v>44774</v>
      </c>
      <c r="J18" s="98"/>
      <c r="K18" s="98"/>
      <c r="L18" s="98"/>
      <c r="M18" s="98"/>
      <c r="N18" s="98"/>
      <c r="O18" s="98"/>
      <c r="P18" s="99"/>
      <c r="Q18" s="94">
        <f>DATE($A$1,9,1)</f>
        <v>44805</v>
      </c>
      <c r="R18" s="95"/>
      <c r="S18" s="95"/>
      <c r="T18" s="95"/>
      <c r="U18" s="95"/>
      <c r="V18" s="95"/>
      <c r="W18" s="95"/>
      <c r="X18" s="96"/>
    </row>
    <row r="19" spans="1:24" s="26" customFormat="1" ht="15.4" customHeight="1" x14ac:dyDescent="0.2">
      <c r="A19" s="27"/>
      <c r="B19" s="28" t="s">
        <v>123</v>
      </c>
      <c r="C19" s="29" t="s">
        <v>124</v>
      </c>
      <c r="D19" s="29" t="s">
        <v>125</v>
      </c>
      <c r="E19" s="29" t="s">
        <v>126</v>
      </c>
      <c r="F19" s="29" t="s">
        <v>127</v>
      </c>
      <c r="G19" s="30" t="s">
        <v>128</v>
      </c>
      <c r="H19" s="31" t="s">
        <v>129</v>
      </c>
      <c r="I19" s="46"/>
      <c r="J19" s="47" t="s">
        <v>123</v>
      </c>
      <c r="K19" s="48" t="s">
        <v>124</v>
      </c>
      <c r="L19" s="48" t="s">
        <v>125</v>
      </c>
      <c r="M19" s="48" t="s">
        <v>126</v>
      </c>
      <c r="N19" s="48" t="s">
        <v>127</v>
      </c>
      <c r="O19" s="49" t="s">
        <v>128</v>
      </c>
      <c r="P19" s="50" t="s">
        <v>129</v>
      </c>
      <c r="Q19" s="27"/>
      <c r="R19" s="28" t="s">
        <v>123</v>
      </c>
      <c r="S19" s="29" t="s">
        <v>124</v>
      </c>
      <c r="T19" s="29" t="s">
        <v>125</v>
      </c>
      <c r="U19" s="29" t="s">
        <v>126</v>
      </c>
      <c r="V19" s="29" t="s">
        <v>127</v>
      </c>
      <c r="W19" s="30" t="s">
        <v>128</v>
      </c>
      <c r="X19" s="31" t="s">
        <v>129</v>
      </c>
    </row>
    <row r="20" spans="1:24" s="26" customFormat="1" ht="15.4" customHeight="1" x14ac:dyDescent="0.2">
      <c r="A20" s="52">
        <f t="shared" ref="A20:A25" si="18">INT((B20-WEEKDAY(B20,2)-DATE(YEAR(B20+4-WEEKDAY(B20,2)),1,-10))/7)</f>
        <v>26</v>
      </c>
      <c r="B20" s="33">
        <f>A18-MOD(WEEKDAY(A18+6,2),7)</f>
        <v>44739</v>
      </c>
      <c r="C20" s="34">
        <f t="shared" ref="C20:H20" si="19">B20+1</f>
        <v>44740</v>
      </c>
      <c r="D20" s="34">
        <f t="shared" si="19"/>
        <v>44741</v>
      </c>
      <c r="E20" s="34">
        <f t="shared" si="19"/>
        <v>44742</v>
      </c>
      <c r="F20" s="34">
        <f t="shared" si="19"/>
        <v>44743</v>
      </c>
      <c r="G20" s="35">
        <f t="shared" si="19"/>
        <v>44744</v>
      </c>
      <c r="H20" s="36">
        <f t="shared" si="19"/>
        <v>44745</v>
      </c>
      <c r="I20" s="52">
        <f t="shared" ref="I20:I25" si="20">INT((J20-WEEKDAY(J20,2)-DATE(YEAR(J20+4-WEEKDAY(J20,2)),1,-10))/7)</f>
        <v>31</v>
      </c>
      <c r="J20" s="33">
        <f>I18-MOD(WEEKDAY(I18+6,2),7)</f>
        <v>44774</v>
      </c>
      <c r="K20" s="34">
        <f t="shared" ref="K20:P20" si="21">J20+1</f>
        <v>44775</v>
      </c>
      <c r="L20" s="34">
        <f t="shared" si="21"/>
        <v>44776</v>
      </c>
      <c r="M20" s="34">
        <f t="shared" si="21"/>
        <v>44777</v>
      </c>
      <c r="N20" s="34">
        <f t="shared" si="21"/>
        <v>44778</v>
      </c>
      <c r="O20" s="35">
        <f t="shared" si="21"/>
        <v>44779</v>
      </c>
      <c r="P20" s="36">
        <f t="shared" si="21"/>
        <v>44780</v>
      </c>
      <c r="Q20" s="52">
        <f t="shared" ref="Q20:Q25" si="22">INT((R20-WEEKDAY(R20,2)-DATE(YEAR(R20+4-WEEKDAY(R20,2)),1,-10))/7)</f>
        <v>35</v>
      </c>
      <c r="R20" s="33">
        <f>Q18-MOD(WEEKDAY(Q18+6,2),7)</f>
        <v>44802</v>
      </c>
      <c r="S20" s="34">
        <f t="shared" ref="S20:X20" si="23">R20+1</f>
        <v>44803</v>
      </c>
      <c r="T20" s="34">
        <f t="shared" si="23"/>
        <v>44804</v>
      </c>
      <c r="U20" s="34">
        <f t="shared" si="23"/>
        <v>44805</v>
      </c>
      <c r="V20" s="34">
        <f t="shared" si="23"/>
        <v>44806</v>
      </c>
      <c r="W20" s="35">
        <f t="shared" si="23"/>
        <v>44807</v>
      </c>
      <c r="X20" s="36">
        <f t="shared" si="23"/>
        <v>44808</v>
      </c>
    </row>
    <row r="21" spans="1:24" s="26" customFormat="1" ht="15.4" customHeight="1" x14ac:dyDescent="0.2">
      <c r="A21" s="52">
        <f t="shared" si="18"/>
        <v>27</v>
      </c>
      <c r="B21" s="37">
        <f t="shared" ref="B21:H25" si="24">B20+7</f>
        <v>44746</v>
      </c>
      <c r="C21" s="38">
        <f t="shared" si="24"/>
        <v>44747</v>
      </c>
      <c r="D21" s="38">
        <f t="shared" si="24"/>
        <v>44748</v>
      </c>
      <c r="E21" s="38">
        <f t="shared" si="24"/>
        <v>44749</v>
      </c>
      <c r="F21" s="38">
        <f t="shared" si="24"/>
        <v>44750</v>
      </c>
      <c r="G21" s="39">
        <f t="shared" si="24"/>
        <v>44751</v>
      </c>
      <c r="H21" s="40">
        <f t="shared" si="24"/>
        <v>44752</v>
      </c>
      <c r="I21" s="52">
        <f t="shared" si="20"/>
        <v>32</v>
      </c>
      <c r="J21" s="37">
        <f t="shared" ref="J21:P25" si="25">J20+7</f>
        <v>44781</v>
      </c>
      <c r="K21" s="38">
        <f t="shared" si="25"/>
        <v>44782</v>
      </c>
      <c r="L21" s="38">
        <f t="shared" si="25"/>
        <v>44783</v>
      </c>
      <c r="M21" s="38">
        <f t="shared" si="25"/>
        <v>44784</v>
      </c>
      <c r="N21" s="38">
        <f t="shared" si="25"/>
        <v>44785</v>
      </c>
      <c r="O21" s="39">
        <f t="shared" si="25"/>
        <v>44786</v>
      </c>
      <c r="P21" s="40">
        <f t="shared" si="25"/>
        <v>44787</v>
      </c>
      <c r="Q21" s="52">
        <f t="shared" si="22"/>
        <v>36</v>
      </c>
      <c r="R21" s="37">
        <f t="shared" ref="R21:X25" si="26">R20+7</f>
        <v>44809</v>
      </c>
      <c r="S21" s="38">
        <f t="shared" si="26"/>
        <v>44810</v>
      </c>
      <c r="T21" s="38">
        <f t="shared" si="26"/>
        <v>44811</v>
      </c>
      <c r="U21" s="38">
        <f t="shared" si="26"/>
        <v>44812</v>
      </c>
      <c r="V21" s="38">
        <f t="shared" si="26"/>
        <v>44813</v>
      </c>
      <c r="W21" s="39">
        <f t="shared" si="26"/>
        <v>44814</v>
      </c>
      <c r="X21" s="40">
        <f t="shared" si="26"/>
        <v>44815</v>
      </c>
    </row>
    <row r="22" spans="1:24" s="26" customFormat="1" ht="15.4" customHeight="1" x14ac:dyDescent="0.2">
      <c r="A22" s="52">
        <f t="shared" si="18"/>
        <v>28</v>
      </c>
      <c r="B22" s="37">
        <f t="shared" si="24"/>
        <v>44753</v>
      </c>
      <c r="C22" s="38">
        <f t="shared" si="24"/>
        <v>44754</v>
      </c>
      <c r="D22" s="38">
        <f t="shared" si="24"/>
        <v>44755</v>
      </c>
      <c r="E22" s="38">
        <f t="shared" si="24"/>
        <v>44756</v>
      </c>
      <c r="F22" s="38">
        <f t="shared" si="24"/>
        <v>44757</v>
      </c>
      <c r="G22" s="39">
        <f t="shared" si="24"/>
        <v>44758</v>
      </c>
      <c r="H22" s="40">
        <f t="shared" si="24"/>
        <v>44759</v>
      </c>
      <c r="I22" s="52">
        <f t="shared" si="20"/>
        <v>33</v>
      </c>
      <c r="J22" s="37">
        <f t="shared" si="25"/>
        <v>44788</v>
      </c>
      <c r="K22" s="38">
        <f t="shared" si="25"/>
        <v>44789</v>
      </c>
      <c r="L22" s="38">
        <f t="shared" si="25"/>
        <v>44790</v>
      </c>
      <c r="M22" s="38">
        <f t="shared" si="25"/>
        <v>44791</v>
      </c>
      <c r="N22" s="38">
        <f t="shared" si="25"/>
        <v>44792</v>
      </c>
      <c r="O22" s="39">
        <f t="shared" si="25"/>
        <v>44793</v>
      </c>
      <c r="P22" s="40">
        <f t="shared" si="25"/>
        <v>44794</v>
      </c>
      <c r="Q22" s="52">
        <f t="shared" si="22"/>
        <v>37</v>
      </c>
      <c r="R22" s="37">
        <f t="shared" si="26"/>
        <v>44816</v>
      </c>
      <c r="S22" s="38">
        <f t="shared" si="26"/>
        <v>44817</v>
      </c>
      <c r="T22" s="38">
        <f t="shared" si="26"/>
        <v>44818</v>
      </c>
      <c r="U22" s="38">
        <f t="shared" si="26"/>
        <v>44819</v>
      </c>
      <c r="V22" s="38">
        <f t="shared" si="26"/>
        <v>44820</v>
      </c>
      <c r="W22" s="39">
        <f t="shared" si="26"/>
        <v>44821</v>
      </c>
      <c r="X22" s="40">
        <f t="shared" si="26"/>
        <v>44822</v>
      </c>
    </row>
    <row r="23" spans="1:24" s="26" customFormat="1" ht="15.4" customHeight="1" x14ac:dyDescent="0.2">
      <c r="A23" s="52">
        <f t="shared" si="18"/>
        <v>29</v>
      </c>
      <c r="B23" s="37">
        <f t="shared" si="24"/>
        <v>44760</v>
      </c>
      <c r="C23" s="38">
        <f t="shared" si="24"/>
        <v>44761</v>
      </c>
      <c r="D23" s="38">
        <f t="shared" si="24"/>
        <v>44762</v>
      </c>
      <c r="E23" s="38">
        <f t="shared" si="24"/>
        <v>44763</v>
      </c>
      <c r="F23" s="38">
        <f t="shared" si="24"/>
        <v>44764</v>
      </c>
      <c r="G23" s="39">
        <f t="shared" si="24"/>
        <v>44765</v>
      </c>
      <c r="H23" s="40">
        <f t="shared" si="24"/>
        <v>44766</v>
      </c>
      <c r="I23" s="52">
        <f t="shared" si="20"/>
        <v>34</v>
      </c>
      <c r="J23" s="37">
        <f t="shared" si="25"/>
        <v>44795</v>
      </c>
      <c r="K23" s="38">
        <f t="shared" si="25"/>
        <v>44796</v>
      </c>
      <c r="L23" s="38">
        <f t="shared" si="25"/>
        <v>44797</v>
      </c>
      <c r="M23" s="38">
        <f t="shared" si="25"/>
        <v>44798</v>
      </c>
      <c r="N23" s="38">
        <f t="shared" si="25"/>
        <v>44799</v>
      </c>
      <c r="O23" s="39">
        <f t="shared" si="25"/>
        <v>44800</v>
      </c>
      <c r="P23" s="40">
        <f t="shared" si="25"/>
        <v>44801</v>
      </c>
      <c r="Q23" s="52">
        <f t="shared" si="22"/>
        <v>38</v>
      </c>
      <c r="R23" s="37">
        <f t="shared" si="26"/>
        <v>44823</v>
      </c>
      <c r="S23" s="38">
        <f t="shared" si="26"/>
        <v>44824</v>
      </c>
      <c r="T23" s="38">
        <f t="shared" si="26"/>
        <v>44825</v>
      </c>
      <c r="U23" s="38">
        <f t="shared" si="26"/>
        <v>44826</v>
      </c>
      <c r="V23" s="38">
        <f t="shared" si="26"/>
        <v>44827</v>
      </c>
      <c r="W23" s="39">
        <f t="shared" si="26"/>
        <v>44828</v>
      </c>
      <c r="X23" s="40">
        <f t="shared" si="26"/>
        <v>44829</v>
      </c>
    </row>
    <row r="24" spans="1:24" s="26" customFormat="1" ht="15.4" customHeight="1" x14ac:dyDescent="0.2">
      <c r="A24" s="52">
        <f t="shared" si="18"/>
        <v>30</v>
      </c>
      <c r="B24" s="37">
        <f t="shared" si="24"/>
        <v>44767</v>
      </c>
      <c r="C24" s="38">
        <f t="shared" si="24"/>
        <v>44768</v>
      </c>
      <c r="D24" s="38">
        <f t="shared" si="24"/>
        <v>44769</v>
      </c>
      <c r="E24" s="38">
        <f t="shared" si="24"/>
        <v>44770</v>
      </c>
      <c r="F24" s="38">
        <f t="shared" si="24"/>
        <v>44771</v>
      </c>
      <c r="G24" s="39">
        <f t="shared" si="24"/>
        <v>44772</v>
      </c>
      <c r="H24" s="40">
        <f t="shared" si="24"/>
        <v>44773</v>
      </c>
      <c r="I24" s="52">
        <f t="shared" si="20"/>
        <v>35</v>
      </c>
      <c r="J24" s="37">
        <f t="shared" si="25"/>
        <v>44802</v>
      </c>
      <c r="K24" s="38">
        <f t="shared" si="25"/>
        <v>44803</v>
      </c>
      <c r="L24" s="38">
        <f t="shared" si="25"/>
        <v>44804</v>
      </c>
      <c r="M24" s="38">
        <f t="shared" si="25"/>
        <v>44805</v>
      </c>
      <c r="N24" s="38">
        <f t="shared" si="25"/>
        <v>44806</v>
      </c>
      <c r="O24" s="39">
        <f t="shared" si="25"/>
        <v>44807</v>
      </c>
      <c r="P24" s="40">
        <f t="shared" si="25"/>
        <v>44808</v>
      </c>
      <c r="Q24" s="52">
        <f t="shared" si="22"/>
        <v>39</v>
      </c>
      <c r="R24" s="37">
        <f t="shared" si="26"/>
        <v>44830</v>
      </c>
      <c r="S24" s="38">
        <f t="shared" si="26"/>
        <v>44831</v>
      </c>
      <c r="T24" s="38">
        <f t="shared" si="26"/>
        <v>44832</v>
      </c>
      <c r="U24" s="38">
        <f t="shared" si="26"/>
        <v>44833</v>
      </c>
      <c r="V24" s="38">
        <f t="shared" si="26"/>
        <v>44834</v>
      </c>
      <c r="W24" s="39">
        <f t="shared" si="26"/>
        <v>44835</v>
      </c>
      <c r="X24" s="40">
        <f t="shared" si="26"/>
        <v>44836</v>
      </c>
    </row>
    <row r="25" spans="1:24" s="26" customFormat="1" ht="15.4" customHeight="1" thickBot="1" x14ac:dyDescent="0.25">
      <c r="A25" s="53">
        <f t="shared" si="18"/>
        <v>31</v>
      </c>
      <c r="B25" s="42">
        <f t="shared" si="24"/>
        <v>44774</v>
      </c>
      <c r="C25" s="43">
        <f t="shared" si="24"/>
        <v>44775</v>
      </c>
      <c r="D25" s="43">
        <f t="shared" si="24"/>
        <v>44776</v>
      </c>
      <c r="E25" s="43">
        <f t="shared" si="24"/>
        <v>44777</v>
      </c>
      <c r="F25" s="43">
        <f t="shared" si="24"/>
        <v>44778</v>
      </c>
      <c r="G25" s="44">
        <f t="shared" si="24"/>
        <v>44779</v>
      </c>
      <c r="H25" s="45">
        <f t="shared" si="24"/>
        <v>44780</v>
      </c>
      <c r="I25" s="53">
        <f t="shared" si="20"/>
        <v>36</v>
      </c>
      <c r="J25" s="42">
        <f t="shared" si="25"/>
        <v>44809</v>
      </c>
      <c r="K25" s="43">
        <f t="shared" si="25"/>
        <v>44810</v>
      </c>
      <c r="L25" s="43">
        <f t="shared" si="25"/>
        <v>44811</v>
      </c>
      <c r="M25" s="43">
        <f t="shared" si="25"/>
        <v>44812</v>
      </c>
      <c r="N25" s="43">
        <f t="shared" si="25"/>
        <v>44813</v>
      </c>
      <c r="O25" s="44">
        <f t="shared" si="25"/>
        <v>44814</v>
      </c>
      <c r="P25" s="45">
        <f t="shared" si="25"/>
        <v>44815</v>
      </c>
      <c r="Q25" s="53">
        <f t="shared" si="22"/>
        <v>40</v>
      </c>
      <c r="R25" s="42">
        <f t="shared" si="26"/>
        <v>44837</v>
      </c>
      <c r="S25" s="43">
        <f t="shared" si="26"/>
        <v>44838</v>
      </c>
      <c r="T25" s="43">
        <f t="shared" si="26"/>
        <v>44839</v>
      </c>
      <c r="U25" s="43">
        <f t="shared" si="26"/>
        <v>44840</v>
      </c>
      <c r="V25" s="43">
        <f t="shared" si="26"/>
        <v>44841</v>
      </c>
      <c r="W25" s="44">
        <f t="shared" si="26"/>
        <v>44842</v>
      </c>
      <c r="X25" s="45">
        <f t="shared" si="26"/>
        <v>44843</v>
      </c>
    </row>
    <row r="26" spans="1:24" s="26" customFormat="1" ht="15.4" customHeight="1" thickTop="1" x14ac:dyDescent="0.2">
      <c r="A26" s="94">
        <f>DATE($A$1,10,1)</f>
        <v>44835</v>
      </c>
      <c r="B26" s="95"/>
      <c r="C26" s="95"/>
      <c r="D26" s="95"/>
      <c r="E26" s="95"/>
      <c r="F26" s="95"/>
      <c r="G26" s="95"/>
      <c r="H26" s="96"/>
      <c r="I26" s="94">
        <f>DATE($A$1,11,1)</f>
        <v>44866</v>
      </c>
      <c r="J26" s="95"/>
      <c r="K26" s="95"/>
      <c r="L26" s="95"/>
      <c r="M26" s="95"/>
      <c r="N26" s="95"/>
      <c r="O26" s="95"/>
      <c r="P26" s="96"/>
      <c r="Q26" s="94">
        <f>DATE($A$1,12,1)</f>
        <v>44896</v>
      </c>
      <c r="R26" s="95"/>
      <c r="S26" s="95"/>
      <c r="T26" s="95"/>
      <c r="U26" s="95"/>
      <c r="V26" s="95"/>
      <c r="W26" s="95"/>
      <c r="X26" s="96"/>
    </row>
    <row r="27" spans="1:24" s="26" customFormat="1" ht="15.4" customHeight="1" x14ac:dyDescent="0.2">
      <c r="A27" s="27"/>
      <c r="B27" s="28" t="s">
        <v>123</v>
      </c>
      <c r="C27" s="29" t="s">
        <v>124</v>
      </c>
      <c r="D27" s="29" t="s">
        <v>125</v>
      </c>
      <c r="E27" s="29" t="s">
        <v>126</v>
      </c>
      <c r="F27" s="29" t="s">
        <v>127</v>
      </c>
      <c r="G27" s="30" t="s">
        <v>128</v>
      </c>
      <c r="H27" s="31" t="s">
        <v>129</v>
      </c>
      <c r="I27" s="27"/>
      <c r="J27" s="28" t="s">
        <v>123</v>
      </c>
      <c r="K27" s="29" t="s">
        <v>124</v>
      </c>
      <c r="L27" s="29" t="s">
        <v>125</v>
      </c>
      <c r="M27" s="29" t="s">
        <v>126</v>
      </c>
      <c r="N27" s="29" t="s">
        <v>127</v>
      </c>
      <c r="O27" s="30" t="s">
        <v>128</v>
      </c>
      <c r="P27" s="31" t="s">
        <v>129</v>
      </c>
      <c r="Q27" s="27"/>
      <c r="R27" s="28" t="s">
        <v>123</v>
      </c>
      <c r="S27" s="29" t="s">
        <v>124</v>
      </c>
      <c r="T27" s="29" t="s">
        <v>125</v>
      </c>
      <c r="U27" s="29" t="s">
        <v>126</v>
      </c>
      <c r="V27" s="29" t="s">
        <v>127</v>
      </c>
      <c r="W27" s="30" t="s">
        <v>128</v>
      </c>
      <c r="X27" s="31" t="s">
        <v>129</v>
      </c>
    </row>
    <row r="28" spans="1:24" s="26" customFormat="1" ht="15.4" customHeight="1" x14ac:dyDescent="0.2">
      <c r="A28" s="52">
        <f t="shared" ref="A28:A33" si="27">INT((B28-WEEKDAY(B28,2)-DATE(YEAR(B28+4-WEEKDAY(B28,2)),1,-10))/7)</f>
        <v>39</v>
      </c>
      <c r="B28" s="33">
        <f>A26-MOD(WEEKDAY(A26+6,2),7)</f>
        <v>44830</v>
      </c>
      <c r="C28" s="34">
        <f t="shared" ref="C28:H28" si="28">B28+1</f>
        <v>44831</v>
      </c>
      <c r="D28" s="34">
        <f t="shared" si="28"/>
        <v>44832</v>
      </c>
      <c r="E28" s="34">
        <f t="shared" si="28"/>
        <v>44833</v>
      </c>
      <c r="F28" s="34">
        <f t="shared" si="28"/>
        <v>44834</v>
      </c>
      <c r="G28" s="35">
        <f t="shared" si="28"/>
        <v>44835</v>
      </c>
      <c r="H28" s="36">
        <f t="shared" si="28"/>
        <v>44836</v>
      </c>
      <c r="I28" s="52">
        <f t="shared" ref="I28:I33" si="29">INT((J28-WEEKDAY(J28,2)-DATE(YEAR(J28+4-WEEKDAY(J28,2)),1,-10))/7)</f>
        <v>44</v>
      </c>
      <c r="J28" s="33">
        <f>I26-MOD(WEEKDAY(I26+6,2),7)</f>
        <v>44865</v>
      </c>
      <c r="K28" s="34">
        <f t="shared" ref="K28:P28" si="30">J28+1</f>
        <v>44866</v>
      </c>
      <c r="L28" s="34">
        <f t="shared" si="30"/>
        <v>44867</v>
      </c>
      <c r="M28" s="34">
        <f t="shared" si="30"/>
        <v>44868</v>
      </c>
      <c r="N28" s="34">
        <f t="shared" si="30"/>
        <v>44869</v>
      </c>
      <c r="O28" s="35">
        <f t="shared" si="30"/>
        <v>44870</v>
      </c>
      <c r="P28" s="36">
        <f t="shared" si="30"/>
        <v>44871</v>
      </c>
      <c r="Q28" s="52">
        <f t="shared" ref="Q28:Q33" si="31">INT((R28-WEEKDAY(R28,2)-DATE(YEAR(R28+4-WEEKDAY(R28,2)),1,-10))/7)</f>
        <v>48</v>
      </c>
      <c r="R28" s="33">
        <f>Q26-MOD(WEEKDAY(Q26+6,2),7)</f>
        <v>44893</v>
      </c>
      <c r="S28" s="34">
        <f t="shared" ref="S28:X28" si="32">R28+1</f>
        <v>44894</v>
      </c>
      <c r="T28" s="34">
        <f t="shared" si="32"/>
        <v>44895</v>
      </c>
      <c r="U28" s="34">
        <f t="shared" si="32"/>
        <v>44896</v>
      </c>
      <c r="V28" s="34">
        <f t="shared" si="32"/>
        <v>44897</v>
      </c>
      <c r="W28" s="35">
        <f t="shared" si="32"/>
        <v>44898</v>
      </c>
      <c r="X28" s="36">
        <f t="shared" si="32"/>
        <v>44899</v>
      </c>
    </row>
    <row r="29" spans="1:24" s="26" customFormat="1" ht="15.4" customHeight="1" x14ac:dyDescent="0.2">
      <c r="A29" s="52">
        <f t="shared" si="27"/>
        <v>40</v>
      </c>
      <c r="B29" s="37">
        <f t="shared" ref="B29:H33" si="33">B28+7</f>
        <v>44837</v>
      </c>
      <c r="C29" s="38">
        <f t="shared" si="33"/>
        <v>44838</v>
      </c>
      <c r="D29" s="38">
        <f t="shared" si="33"/>
        <v>44839</v>
      </c>
      <c r="E29" s="38">
        <f t="shared" si="33"/>
        <v>44840</v>
      </c>
      <c r="F29" s="38">
        <f t="shared" si="33"/>
        <v>44841</v>
      </c>
      <c r="G29" s="39">
        <f t="shared" si="33"/>
        <v>44842</v>
      </c>
      <c r="H29" s="40">
        <f t="shared" si="33"/>
        <v>44843</v>
      </c>
      <c r="I29" s="52">
        <f t="shared" si="29"/>
        <v>45</v>
      </c>
      <c r="J29" s="37">
        <f t="shared" ref="J29:P33" si="34">J28+7</f>
        <v>44872</v>
      </c>
      <c r="K29" s="38">
        <f t="shared" si="34"/>
        <v>44873</v>
      </c>
      <c r="L29" s="38">
        <f t="shared" si="34"/>
        <v>44874</v>
      </c>
      <c r="M29" s="38">
        <f t="shared" si="34"/>
        <v>44875</v>
      </c>
      <c r="N29" s="38">
        <f t="shared" si="34"/>
        <v>44876</v>
      </c>
      <c r="O29" s="39">
        <f t="shared" si="34"/>
        <v>44877</v>
      </c>
      <c r="P29" s="40">
        <f t="shared" si="34"/>
        <v>44878</v>
      </c>
      <c r="Q29" s="52">
        <f t="shared" si="31"/>
        <v>49</v>
      </c>
      <c r="R29" s="37">
        <f t="shared" ref="R29:X33" si="35">R28+7</f>
        <v>44900</v>
      </c>
      <c r="S29" s="38">
        <f t="shared" si="35"/>
        <v>44901</v>
      </c>
      <c r="T29" s="38">
        <f t="shared" si="35"/>
        <v>44902</v>
      </c>
      <c r="U29" s="38">
        <f t="shared" si="35"/>
        <v>44903</v>
      </c>
      <c r="V29" s="38">
        <f t="shared" si="35"/>
        <v>44904</v>
      </c>
      <c r="W29" s="39">
        <f t="shared" si="35"/>
        <v>44905</v>
      </c>
      <c r="X29" s="40">
        <f t="shared" si="35"/>
        <v>44906</v>
      </c>
    </row>
    <row r="30" spans="1:24" s="26" customFormat="1" ht="15.4" customHeight="1" x14ac:dyDescent="0.2">
      <c r="A30" s="52">
        <f t="shared" si="27"/>
        <v>41</v>
      </c>
      <c r="B30" s="37">
        <f t="shared" si="33"/>
        <v>44844</v>
      </c>
      <c r="C30" s="38">
        <f t="shared" si="33"/>
        <v>44845</v>
      </c>
      <c r="D30" s="38">
        <f t="shared" si="33"/>
        <v>44846</v>
      </c>
      <c r="E30" s="38">
        <f t="shared" si="33"/>
        <v>44847</v>
      </c>
      <c r="F30" s="38">
        <f t="shared" si="33"/>
        <v>44848</v>
      </c>
      <c r="G30" s="39">
        <f t="shared" si="33"/>
        <v>44849</v>
      </c>
      <c r="H30" s="40">
        <f t="shared" si="33"/>
        <v>44850</v>
      </c>
      <c r="I30" s="52">
        <f t="shared" si="29"/>
        <v>46</v>
      </c>
      <c r="J30" s="37">
        <f t="shared" si="34"/>
        <v>44879</v>
      </c>
      <c r="K30" s="38">
        <f t="shared" si="34"/>
        <v>44880</v>
      </c>
      <c r="L30" s="38">
        <f t="shared" si="34"/>
        <v>44881</v>
      </c>
      <c r="M30" s="38">
        <f t="shared" si="34"/>
        <v>44882</v>
      </c>
      <c r="N30" s="38">
        <f t="shared" si="34"/>
        <v>44883</v>
      </c>
      <c r="O30" s="39">
        <f t="shared" si="34"/>
        <v>44884</v>
      </c>
      <c r="P30" s="40">
        <f t="shared" si="34"/>
        <v>44885</v>
      </c>
      <c r="Q30" s="52">
        <f t="shared" si="31"/>
        <v>50</v>
      </c>
      <c r="R30" s="37">
        <f t="shared" si="35"/>
        <v>44907</v>
      </c>
      <c r="S30" s="38">
        <f t="shared" si="35"/>
        <v>44908</v>
      </c>
      <c r="T30" s="38">
        <f t="shared" si="35"/>
        <v>44909</v>
      </c>
      <c r="U30" s="38">
        <f t="shared" si="35"/>
        <v>44910</v>
      </c>
      <c r="V30" s="38">
        <f t="shared" si="35"/>
        <v>44911</v>
      </c>
      <c r="W30" s="39">
        <f t="shared" si="35"/>
        <v>44912</v>
      </c>
      <c r="X30" s="40">
        <f t="shared" si="35"/>
        <v>44913</v>
      </c>
    </row>
    <row r="31" spans="1:24" s="26" customFormat="1" ht="15.4" customHeight="1" x14ac:dyDescent="0.2">
      <c r="A31" s="52">
        <f t="shared" si="27"/>
        <v>42</v>
      </c>
      <c r="B31" s="37">
        <f t="shared" si="33"/>
        <v>44851</v>
      </c>
      <c r="C31" s="38">
        <f t="shared" si="33"/>
        <v>44852</v>
      </c>
      <c r="D31" s="38">
        <f t="shared" si="33"/>
        <v>44853</v>
      </c>
      <c r="E31" s="38">
        <f t="shared" si="33"/>
        <v>44854</v>
      </c>
      <c r="F31" s="38">
        <f t="shared" si="33"/>
        <v>44855</v>
      </c>
      <c r="G31" s="39">
        <f t="shared" si="33"/>
        <v>44856</v>
      </c>
      <c r="H31" s="40">
        <f t="shared" si="33"/>
        <v>44857</v>
      </c>
      <c r="I31" s="52">
        <f t="shared" si="29"/>
        <v>47</v>
      </c>
      <c r="J31" s="37">
        <f t="shared" si="34"/>
        <v>44886</v>
      </c>
      <c r="K31" s="38">
        <f t="shared" si="34"/>
        <v>44887</v>
      </c>
      <c r="L31" s="38">
        <f t="shared" si="34"/>
        <v>44888</v>
      </c>
      <c r="M31" s="38">
        <f t="shared" si="34"/>
        <v>44889</v>
      </c>
      <c r="N31" s="38">
        <f t="shared" si="34"/>
        <v>44890</v>
      </c>
      <c r="O31" s="39">
        <f t="shared" si="34"/>
        <v>44891</v>
      </c>
      <c r="P31" s="40">
        <f t="shared" si="34"/>
        <v>44892</v>
      </c>
      <c r="Q31" s="52">
        <f t="shared" si="31"/>
        <v>51</v>
      </c>
      <c r="R31" s="37">
        <f t="shared" si="35"/>
        <v>44914</v>
      </c>
      <c r="S31" s="38">
        <f t="shared" si="35"/>
        <v>44915</v>
      </c>
      <c r="T31" s="38">
        <f t="shared" si="35"/>
        <v>44916</v>
      </c>
      <c r="U31" s="38">
        <f t="shared" si="35"/>
        <v>44917</v>
      </c>
      <c r="V31" s="38">
        <f t="shared" si="35"/>
        <v>44918</v>
      </c>
      <c r="W31" s="39">
        <f t="shared" si="35"/>
        <v>44919</v>
      </c>
      <c r="X31" s="40">
        <f t="shared" si="35"/>
        <v>44920</v>
      </c>
    </row>
    <row r="32" spans="1:24" s="26" customFormat="1" ht="15.4" customHeight="1" x14ac:dyDescent="0.2">
      <c r="A32" s="52">
        <f t="shared" si="27"/>
        <v>43</v>
      </c>
      <c r="B32" s="37">
        <f t="shared" si="33"/>
        <v>44858</v>
      </c>
      <c r="C32" s="38">
        <f t="shared" si="33"/>
        <v>44859</v>
      </c>
      <c r="D32" s="38">
        <f t="shared" si="33"/>
        <v>44860</v>
      </c>
      <c r="E32" s="38">
        <f t="shared" si="33"/>
        <v>44861</v>
      </c>
      <c r="F32" s="38">
        <f t="shared" si="33"/>
        <v>44862</v>
      </c>
      <c r="G32" s="39">
        <f t="shared" si="33"/>
        <v>44863</v>
      </c>
      <c r="H32" s="40">
        <f t="shared" si="33"/>
        <v>44864</v>
      </c>
      <c r="I32" s="52">
        <f t="shared" si="29"/>
        <v>48</v>
      </c>
      <c r="J32" s="37">
        <f t="shared" si="34"/>
        <v>44893</v>
      </c>
      <c r="K32" s="38">
        <f t="shared" si="34"/>
        <v>44894</v>
      </c>
      <c r="L32" s="38">
        <f t="shared" si="34"/>
        <v>44895</v>
      </c>
      <c r="M32" s="38">
        <f t="shared" si="34"/>
        <v>44896</v>
      </c>
      <c r="N32" s="38">
        <f t="shared" si="34"/>
        <v>44897</v>
      </c>
      <c r="O32" s="39">
        <f t="shared" si="34"/>
        <v>44898</v>
      </c>
      <c r="P32" s="40">
        <f t="shared" si="34"/>
        <v>44899</v>
      </c>
      <c r="Q32" s="52">
        <f t="shared" si="31"/>
        <v>52</v>
      </c>
      <c r="R32" s="37">
        <f t="shared" si="35"/>
        <v>44921</v>
      </c>
      <c r="S32" s="38">
        <f t="shared" si="35"/>
        <v>44922</v>
      </c>
      <c r="T32" s="38">
        <f t="shared" si="35"/>
        <v>44923</v>
      </c>
      <c r="U32" s="38">
        <f t="shared" si="35"/>
        <v>44924</v>
      </c>
      <c r="V32" s="38">
        <f t="shared" si="35"/>
        <v>44925</v>
      </c>
      <c r="W32" s="39">
        <f t="shared" si="35"/>
        <v>44926</v>
      </c>
      <c r="X32" s="40">
        <f t="shared" si="35"/>
        <v>44927</v>
      </c>
    </row>
    <row r="33" spans="1:24" s="26" customFormat="1" ht="15.4" customHeight="1" thickBot="1" x14ac:dyDescent="0.25">
      <c r="A33" s="53">
        <f t="shared" si="27"/>
        <v>44</v>
      </c>
      <c r="B33" s="42">
        <f t="shared" si="33"/>
        <v>44865</v>
      </c>
      <c r="C33" s="43">
        <f t="shared" si="33"/>
        <v>44866</v>
      </c>
      <c r="D33" s="43">
        <f t="shared" si="33"/>
        <v>44867</v>
      </c>
      <c r="E33" s="43">
        <f t="shared" si="33"/>
        <v>44868</v>
      </c>
      <c r="F33" s="43">
        <f t="shared" si="33"/>
        <v>44869</v>
      </c>
      <c r="G33" s="44">
        <f t="shared" si="33"/>
        <v>44870</v>
      </c>
      <c r="H33" s="45">
        <f t="shared" si="33"/>
        <v>44871</v>
      </c>
      <c r="I33" s="53">
        <f t="shared" si="29"/>
        <v>49</v>
      </c>
      <c r="J33" s="42">
        <f t="shared" si="34"/>
        <v>44900</v>
      </c>
      <c r="K33" s="43">
        <f t="shared" si="34"/>
        <v>44901</v>
      </c>
      <c r="L33" s="43">
        <f t="shared" si="34"/>
        <v>44902</v>
      </c>
      <c r="M33" s="43">
        <f t="shared" si="34"/>
        <v>44903</v>
      </c>
      <c r="N33" s="43">
        <f t="shared" si="34"/>
        <v>44904</v>
      </c>
      <c r="O33" s="44">
        <f t="shared" si="34"/>
        <v>44905</v>
      </c>
      <c r="P33" s="45">
        <f t="shared" si="34"/>
        <v>44906</v>
      </c>
      <c r="Q33" s="53">
        <f t="shared" si="31"/>
        <v>1</v>
      </c>
      <c r="R33" s="42">
        <f t="shared" si="35"/>
        <v>44928</v>
      </c>
      <c r="S33" s="43">
        <f t="shared" si="35"/>
        <v>44929</v>
      </c>
      <c r="T33" s="43">
        <f t="shared" si="35"/>
        <v>44930</v>
      </c>
      <c r="U33" s="43">
        <f t="shared" si="35"/>
        <v>44931</v>
      </c>
      <c r="V33" s="43">
        <f t="shared" si="35"/>
        <v>44932</v>
      </c>
      <c r="W33" s="44">
        <f t="shared" si="35"/>
        <v>44933</v>
      </c>
      <c r="X33" s="45">
        <f t="shared" si="35"/>
        <v>44934</v>
      </c>
    </row>
    <row r="34" spans="1:24" ht="13.5" thickTop="1" x14ac:dyDescent="0.2">
      <c r="A34" s="55" t="s">
        <v>122</v>
      </c>
      <c r="X34" s="51" t="str">
        <f>"Feiertage für das Bundesland " &amp; INDEX(_Laender,_Auswahl)</f>
        <v>Feiertage für das Bundesland Nordrhein-Westfalen</v>
      </c>
    </row>
    <row r="35" spans="1:24" x14ac:dyDescent="0.2">
      <c r="X35" s="51" t="s">
        <v>121</v>
      </c>
    </row>
  </sheetData>
  <sheetProtection password="F49D" sheet="1" objects="1" scenarios="1" formatCells="0" formatColumns="0" formatRows="0"/>
  <mergeCells count="13">
    <mergeCell ref="A1:X1"/>
    <mergeCell ref="A2:H2"/>
    <mergeCell ref="I2:P2"/>
    <mergeCell ref="Q2:X2"/>
    <mergeCell ref="A10:H10"/>
    <mergeCell ref="I10:P10"/>
    <mergeCell ref="Q10:X10"/>
    <mergeCell ref="A18:H18"/>
    <mergeCell ref="I18:P18"/>
    <mergeCell ref="Q18:X18"/>
    <mergeCell ref="A26:H26"/>
    <mergeCell ref="I26:P26"/>
    <mergeCell ref="Q26:X26"/>
  </mergeCells>
  <conditionalFormatting sqref="A2:X2 A10:X10 A18:X18 A26:X26">
    <cfRule type="expression" dxfId="50" priority="2">
      <formula>_FarbSchema=2</formula>
    </cfRule>
    <cfRule type="expression" dxfId="49" priority="3">
      <formula>_FarbSchema=3</formula>
    </cfRule>
    <cfRule type="expression" dxfId="48" priority="4">
      <formula>_FarbSchema=4</formula>
    </cfRule>
  </conditionalFormatting>
  <conditionalFormatting sqref="G3 O3 W3 G11 O11 W11 G19 O19 W19 G27 O27 W27">
    <cfRule type="expression" dxfId="47" priority="5">
      <formula>_FarbSchema=2</formula>
    </cfRule>
    <cfRule type="expression" dxfId="46" priority="6">
      <formula>_FarbSchema=3</formula>
    </cfRule>
    <cfRule type="expression" dxfId="45" priority="7">
      <formula>_FarbSchema=4</formula>
    </cfRule>
  </conditionalFormatting>
  <conditionalFormatting sqref="H3 P3 X3 H11 P11 X11 H19 P19 X19 H27 P27 X27">
    <cfRule type="expression" dxfId="44" priority="8">
      <formula>_FarbSchema=2</formula>
    </cfRule>
    <cfRule type="expression" dxfId="43" priority="9">
      <formula>_FarbSchema=3</formula>
    </cfRule>
    <cfRule type="expression" dxfId="42" priority="10">
      <formula>_FarbSchema=4</formula>
    </cfRule>
  </conditionalFormatting>
  <printOptions horizontalCentered="1" verticalCentered="1"/>
  <pageMargins left="0.19685039370078741" right="0.19685039370078741" top="0.19685039370078741" bottom="0.31496062992125984" header="0" footer="0.15748031496062992"/>
  <pageSetup paperSize="11" orientation="portrait" horizontalDpi="4294967293"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01089B98-9F83-4D1D-87D6-E7C6A7387D5C}">
            <xm:f>ISODD(INT('dc2'!A4/2^2))</xm:f>
            <x14:dxf>
              <font>
                <color theme="0" tint="-0.14996795556505021"/>
              </font>
            </x14:dxf>
          </x14:cfRule>
          <x14:cfRule type="expression" priority="11" id="{F583D564-9D2F-434D-A178-659A75079060}">
            <xm:f>AND(ISODD(INT('dc2'!A4/2^1)),ISODD(INT('dc2'!A4/2^2)))</xm:f>
            <x14:dxf>
              <font>
                <b/>
                <i val="0"/>
                <color theme="0" tint="-0.14996795556505021"/>
              </font>
            </x14:dxf>
          </x14:cfRule>
          <x14:cfRule type="expression" priority="12" id="{8733ABAF-9EEF-4E1F-A470-43904C5FD8F1}">
            <xm:f>AND(ISODD(INT('dc2'!A4/2^1)),_FarbSchema=2)</xm:f>
            <x14:dxf>
              <font>
                <b/>
                <i val="0"/>
                <color theme="6" tint="-0.24994659260841701"/>
              </font>
            </x14:dxf>
          </x14:cfRule>
          <x14:cfRule type="expression" priority="13" id="{C2DEE333-382A-4CF9-920F-770E74B45DA5}">
            <xm:f>AND(ISODD(INT('dc2'!A4/2^1)),_FarbSchema=3)</xm:f>
            <x14:dxf>
              <font>
                <b/>
                <i val="0"/>
                <color theme="9" tint="-0.24994659260841701"/>
              </font>
            </x14:dxf>
          </x14:cfRule>
          <x14:cfRule type="expression" priority="14" id="{27DBF17E-5491-47C3-BAA6-21571FDC35E0}">
            <xm:f>AND(ISODD(INT('dc2'!A4/2^1)),_FarbSchema=4)</xm:f>
            <x14:dxf>
              <font>
                <b/>
                <i val="0"/>
                <color theme="4" tint="-0.24994659260841701"/>
              </font>
              <fill>
                <patternFill patternType="none">
                  <bgColor auto="1"/>
                </patternFill>
              </fill>
            </x14:dxf>
          </x14:cfRule>
          <x14:cfRule type="expression" priority="15" id="{4551EA5B-6AF6-49CC-B2EB-58F3D227D529}">
            <xm:f>AND(ISODD(INT('dc2'!A4/2^0)),_FarbSchema=2)</xm:f>
            <x14:dxf>
              <font>
                <color theme="6" tint="0.39994506668294322"/>
              </font>
            </x14:dxf>
          </x14:cfRule>
          <x14:cfRule type="expression" priority="25" id="{BC80B0FB-EC45-4998-B54F-48C51E88FD11}">
            <xm:f>AND(ISODD(INT('dc2'!A4/2^0)),_FarbSchema=3)</xm:f>
            <x14:dxf>
              <font>
                <b/>
                <i val="0"/>
                <color theme="9" tint="0.39994506668294322"/>
              </font>
            </x14:dxf>
          </x14:cfRule>
          <x14:cfRule type="expression" priority="28" id="{FDA68984-6A6B-4BB7-8CC9-C9D67C787054}">
            <xm:f>AND(ISODD(INT('dc2'!A4/2^0)),_FarbSchema=4)</xm:f>
            <x14:dxf>
              <font>
                <b/>
                <i val="0"/>
                <color theme="4" tint="0.39994506668294322"/>
              </font>
              <fill>
                <patternFill patternType="none">
                  <bgColor auto="1"/>
                </patternFill>
              </fill>
            </x14:dxf>
          </x14:cfRule>
          <xm:sqref>A4:X33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33"/>
  <sheetViews>
    <sheetView showGridLines="0" showRowColHeaders="0" zoomScaleNormal="100" workbookViewId="0">
      <selection sqref="A1:AF1"/>
    </sheetView>
  </sheetViews>
  <sheetFormatPr baseColWidth="10" defaultRowHeight="12.75" x14ac:dyDescent="0.2"/>
  <cols>
    <col min="1" max="32" width="3" style="25" customWidth="1"/>
    <col min="33" max="252" width="11.42578125" style="25"/>
    <col min="253" max="276" width="2.85546875" style="25" customWidth="1"/>
    <col min="277" max="508" width="11.42578125" style="25"/>
    <col min="509" max="532" width="2.85546875" style="25" customWidth="1"/>
    <col min="533" max="764" width="11.42578125" style="25"/>
    <col min="765" max="788" width="2.85546875" style="25" customWidth="1"/>
    <col min="789" max="1020" width="11.42578125" style="25"/>
    <col min="1021" max="1044" width="2.85546875" style="25" customWidth="1"/>
    <col min="1045" max="1276" width="11.42578125" style="25"/>
    <col min="1277" max="1300" width="2.85546875" style="25" customWidth="1"/>
    <col min="1301" max="1532" width="11.42578125" style="25"/>
    <col min="1533" max="1556" width="2.85546875" style="25" customWidth="1"/>
    <col min="1557" max="1788" width="11.42578125" style="25"/>
    <col min="1789" max="1812" width="2.85546875" style="25" customWidth="1"/>
    <col min="1813" max="2044" width="11.42578125" style="25"/>
    <col min="2045" max="2068" width="2.85546875" style="25" customWidth="1"/>
    <col min="2069" max="2300" width="11.42578125" style="25"/>
    <col min="2301" max="2324" width="2.85546875" style="25" customWidth="1"/>
    <col min="2325" max="2556" width="11.42578125" style="25"/>
    <col min="2557" max="2580" width="2.85546875" style="25" customWidth="1"/>
    <col min="2581" max="2812" width="11.42578125" style="25"/>
    <col min="2813" max="2836" width="2.85546875" style="25" customWidth="1"/>
    <col min="2837" max="3068" width="11.42578125" style="25"/>
    <col min="3069" max="3092" width="2.85546875" style="25" customWidth="1"/>
    <col min="3093" max="3324" width="11.42578125" style="25"/>
    <col min="3325" max="3348" width="2.85546875" style="25" customWidth="1"/>
    <col min="3349" max="3580" width="11.42578125" style="25"/>
    <col min="3581" max="3604" width="2.85546875" style="25" customWidth="1"/>
    <col min="3605" max="3836" width="11.42578125" style="25"/>
    <col min="3837" max="3860" width="2.85546875" style="25" customWidth="1"/>
    <col min="3861" max="4092" width="11.42578125" style="25"/>
    <col min="4093" max="4116" width="2.85546875" style="25" customWidth="1"/>
    <col min="4117" max="4348" width="11.42578125" style="25"/>
    <col min="4349" max="4372" width="2.85546875" style="25" customWidth="1"/>
    <col min="4373" max="4604" width="11.42578125" style="25"/>
    <col min="4605" max="4628" width="2.85546875" style="25" customWidth="1"/>
    <col min="4629" max="4860" width="11.42578125" style="25"/>
    <col min="4861" max="4884" width="2.85546875" style="25" customWidth="1"/>
    <col min="4885" max="5116" width="11.42578125" style="25"/>
    <col min="5117" max="5140" width="2.85546875" style="25" customWidth="1"/>
    <col min="5141" max="5372" width="11.42578125" style="25"/>
    <col min="5373" max="5396" width="2.85546875" style="25" customWidth="1"/>
    <col min="5397" max="5628" width="11.42578125" style="25"/>
    <col min="5629" max="5652" width="2.85546875" style="25" customWidth="1"/>
    <col min="5653" max="5884" width="11.42578125" style="25"/>
    <col min="5885" max="5908" width="2.85546875" style="25" customWidth="1"/>
    <col min="5909" max="6140" width="11.42578125" style="25"/>
    <col min="6141" max="6164" width="2.85546875" style="25" customWidth="1"/>
    <col min="6165" max="6396" width="11.42578125" style="25"/>
    <col min="6397" max="6420" width="2.85546875" style="25" customWidth="1"/>
    <col min="6421" max="6652" width="11.42578125" style="25"/>
    <col min="6653" max="6676" width="2.85546875" style="25" customWidth="1"/>
    <col min="6677" max="6908" width="11.42578125" style="25"/>
    <col min="6909" max="6932" width="2.85546875" style="25" customWidth="1"/>
    <col min="6933" max="7164" width="11.42578125" style="25"/>
    <col min="7165" max="7188" width="2.85546875" style="25" customWidth="1"/>
    <col min="7189" max="7420" width="11.42578125" style="25"/>
    <col min="7421" max="7444" width="2.85546875" style="25" customWidth="1"/>
    <col min="7445" max="7676" width="11.42578125" style="25"/>
    <col min="7677" max="7700" width="2.85546875" style="25" customWidth="1"/>
    <col min="7701" max="7932" width="11.42578125" style="25"/>
    <col min="7933" max="7956" width="2.85546875" style="25" customWidth="1"/>
    <col min="7957" max="8188" width="11.42578125" style="25"/>
    <col min="8189" max="8212" width="2.85546875" style="25" customWidth="1"/>
    <col min="8213" max="8444" width="11.42578125" style="25"/>
    <col min="8445" max="8468" width="2.85546875" style="25" customWidth="1"/>
    <col min="8469" max="8700" width="11.42578125" style="25"/>
    <col min="8701" max="8724" width="2.85546875" style="25" customWidth="1"/>
    <col min="8725" max="8956" width="11.42578125" style="25"/>
    <col min="8957" max="8980" width="2.85546875" style="25" customWidth="1"/>
    <col min="8981" max="9212" width="11.42578125" style="25"/>
    <col min="9213" max="9236" width="2.85546875" style="25" customWidth="1"/>
    <col min="9237" max="9468" width="11.42578125" style="25"/>
    <col min="9469" max="9492" width="2.85546875" style="25" customWidth="1"/>
    <col min="9493" max="9724" width="11.42578125" style="25"/>
    <col min="9725" max="9748" width="2.85546875" style="25" customWidth="1"/>
    <col min="9749" max="9980" width="11.42578125" style="25"/>
    <col min="9981" max="10004" width="2.85546875" style="25" customWidth="1"/>
    <col min="10005" max="10236" width="11.42578125" style="25"/>
    <col min="10237" max="10260" width="2.85546875" style="25" customWidth="1"/>
    <col min="10261" max="10492" width="11.42578125" style="25"/>
    <col min="10493" max="10516" width="2.85546875" style="25" customWidth="1"/>
    <col min="10517" max="10748" width="11.42578125" style="25"/>
    <col min="10749" max="10772" width="2.85546875" style="25" customWidth="1"/>
    <col min="10773" max="11004" width="11.42578125" style="25"/>
    <col min="11005" max="11028" width="2.85546875" style="25" customWidth="1"/>
    <col min="11029" max="11260" width="11.42578125" style="25"/>
    <col min="11261" max="11284" width="2.85546875" style="25" customWidth="1"/>
    <col min="11285" max="11516" width="11.42578125" style="25"/>
    <col min="11517" max="11540" width="2.85546875" style="25" customWidth="1"/>
    <col min="11541" max="11772" width="11.42578125" style="25"/>
    <col min="11773" max="11796" width="2.85546875" style="25" customWidth="1"/>
    <col min="11797" max="12028" width="11.42578125" style="25"/>
    <col min="12029" max="12052" width="2.85546875" style="25" customWidth="1"/>
    <col min="12053" max="12284" width="11.42578125" style="25"/>
    <col min="12285" max="12308" width="2.85546875" style="25" customWidth="1"/>
    <col min="12309" max="12540" width="11.42578125" style="25"/>
    <col min="12541" max="12564" width="2.85546875" style="25" customWidth="1"/>
    <col min="12565" max="12796" width="11.42578125" style="25"/>
    <col min="12797" max="12820" width="2.85546875" style="25" customWidth="1"/>
    <col min="12821" max="13052" width="11.42578125" style="25"/>
    <col min="13053" max="13076" width="2.85546875" style="25" customWidth="1"/>
    <col min="13077" max="13308" width="11.42578125" style="25"/>
    <col min="13309" max="13332" width="2.85546875" style="25" customWidth="1"/>
    <col min="13333" max="13564" width="11.42578125" style="25"/>
    <col min="13565" max="13588" width="2.85546875" style="25" customWidth="1"/>
    <col min="13589" max="13820" width="11.42578125" style="25"/>
    <col min="13821" max="13844" width="2.85546875" style="25" customWidth="1"/>
    <col min="13845" max="14076" width="11.42578125" style="25"/>
    <col min="14077" max="14100" width="2.85546875" style="25" customWidth="1"/>
    <col min="14101" max="14332" width="11.42578125" style="25"/>
    <col min="14333" max="14356" width="2.85546875" style="25" customWidth="1"/>
    <col min="14357" max="14588" width="11.42578125" style="25"/>
    <col min="14589" max="14612" width="2.85546875" style="25" customWidth="1"/>
    <col min="14613" max="14844" width="11.42578125" style="25"/>
    <col min="14845" max="14868" width="2.85546875" style="25" customWidth="1"/>
    <col min="14869" max="15100" width="11.42578125" style="25"/>
    <col min="15101" max="15124" width="2.85546875" style="25" customWidth="1"/>
    <col min="15125" max="15356" width="11.42578125" style="25"/>
    <col min="15357" max="15380" width="2.85546875" style="25" customWidth="1"/>
    <col min="15381" max="15612" width="11.42578125" style="25"/>
    <col min="15613" max="15636" width="2.85546875" style="25" customWidth="1"/>
    <col min="15637" max="15868" width="11.42578125" style="25"/>
    <col min="15869" max="15892" width="2.85546875" style="25" customWidth="1"/>
    <col min="15893" max="16124" width="11.42578125" style="25"/>
    <col min="16125" max="16148" width="2.85546875" style="25" customWidth="1"/>
    <col min="16149" max="16384" width="11.42578125" style="25"/>
  </cols>
  <sheetData>
    <row r="1" spans="1:32" ht="26.25" customHeight="1" thickBot="1" x14ac:dyDescent="0.25">
      <c r="A1" s="101">
        <f>_Jahr</f>
        <v>2022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s="26" customFormat="1" ht="15.4" customHeight="1" thickTop="1" x14ac:dyDescent="0.2">
      <c r="A2" s="94">
        <f>DATE($A$1,1,1)</f>
        <v>44562</v>
      </c>
      <c r="B2" s="95"/>
      <c r="C2" s="95"/>
      <c r="D2" s="95"/>
      <c r="E2" s="95"/>
      <c r="F2" s="95"/>
      <c r="G2" s="95"/>
      <c r="H2" s="96"/>
      <c r="I2" s="94">
        <f>DATE($A$1,2,1)</f>
        <v>44593</v>
      </c>
      <c r="J2" s="95"/>
      <c r="K2" s="95"/>
      <c r="L2" s="95"/>
      <c r="M2" s="95"/>
      <c r="N2" s="95"/>
      <c r="O2" s="95"/>
      <c r="P2" s="96"/>
      <c r="Q2" s="94">
        <f>DATE($A$1,3,1)</f>
        <v>44621</v>
      </c>
      <c r="R2" s="95"/>
      <c r="S2" s="95"/>
      <c r="T2" s="95"/>
      <c r="U2" s="95"/>
      <c r="V2" s="95"/>
      <c r="W2" s="95"/>
      <c r="X2" s="96"/>
      <c r="Y2" s="94">
        <f>DATE($A$1,4,1)</f>
        <v>44652</v>
      </c>
      <c r="Z2" s="95"/>
      <c r="AA2" s="95"/>
      <c r="AB2" s="95"/>
      <c r="AC2" s="95"/>
      <c r="AD2" s="95"/>
      <c r="AE2" s="95"/>
      <c r="AF2" s="96"/>
    </row>
    <row r="3" spans="1:32" s="26" customFormat="1" ht="15.4" customHeight="1" x14ac:dyDescent="0.2">
      <c r="A3" s="27"/>
      <c r="B3" s="28" t="s">
        <v>123</v>
      </c>
      <c r="C3" s="29" t="s">
        <v>124</v>
      </c>
      <c r="D3" s="29" t="s">
        <v>125</v>
      </c>
      <c r="E3" s="29" t="s">
        <v>126</v>
      </c>
      <c r="F3" s="29" t="s">
        <v>127</v>
      </c>
      <c r="G3" s="30" t="s">
        <v>128</v>
      </c>
      <c r="H3" s="31" t="s">
        <v>129</v>
      </c>
      <c r="I3" s="27"/>
      <c r="J3" s="28" t="s">
        <v>123</v>
      </c>
      <c r="K3" s="29" t="s">
        <v>124</v>
      </c>
      <c r="L3" s="29" t="s">
        <v>125</v>
      </c>
      <c r="M3" s="29" t="s">
        <v>126</v>
      </c>
      <c r="N3" s="29" t="s">
        <v>127</v>
      </c>
      <c r="O3" s="30" t="s">
        <v>128</v>
      </c>
      <c r="P3" s="31" t="s">
        <v>129</v>
      </c>
      <c r="Q3" s="27"/>
      <c r="R3" s="28" t="s">
        <v>123</v>
      </c>
      <c r="S3" s="29" t="s">
        <v>124</v>
      </c>
      <c r="T3" s="29" t="s">
        <v>125</v>
      </c>
      <c r="U3" s="29" t="s">
        <v>126</v>
      </c>
      <c r="V3" s="29" t="s">
        <v>127</v>
      </c>
      <c r="W3" s="30" t="s">
        <v>128</v>
      </c>
      <c r="X3" s="31" t="s">
        <v>129</v>
      </c>
      <c r="Y3" s="27"/>
      <c r="Z3" s="28" t="s">
        <v>123</v>
      </c>
      <c r="AA3" s="29" t="s">
        <v>124</v>
      </c>
      <c r="AB3" s="29" t="s">
        <v>125</v>
      </c>
      <c r="AC3" s="29" t="s">
        <v>126</v>
      </c>
      <c r="AD3" s="29" t="s">
        <v>127</v>
      </c>
      <c r="AE3" s="30" t="s">
        <v>128</v>
      </c>
      <c r="AF3" s="31" t="s">
        <v>129</v>
      </c>
    </row>
    <row r="4" spans="1:32" s="26" customFormat="1" ht="15.4" customHeight="1" x14ac:dyDescent="0.2">
      <c r="A4" s="32">
        <f t="shared" ref="A4:A9" si="0">INT((B4-WEEKDAY(B4,2)-DATE(YEAR(B4+4-WEEKDAY(B4,2)),1,-10))/7)</f>
        <v>52</v>
      </c>
      <c r="B4" s="33">
        <f>A2-MOD(WEEKDAY(A2+6,2),7)</f>
        <v>44557</v>
      </c>
      <c r="C4" s="34">
        <f t="shared" ref="C4:H4" si="1">B4+1</f>
        <v>44558</v>
      </c>
      <c r="D4" s="34">
        <f t="shared" si="1"/>
        <v>44559</v>
      </c>
      <c r="E4" s="34">
        <f t="shared" si="1"/>
        <v>44560</v>
      </c>
      <c r="F4" s="34">
        <f t="shared" si="1"/>
        <v>44561</v>
      </c>
      <c r="G4" s="35">
        <f t="shared" si="1"/>
        <v>44562</v>
      </c>
      <c r="H4" s="36">
        <f t="shared" si="1"/>
        <v>44563</v>
      </c>
      <c r="I4" s="32">
        <f t="shared" ref="I4:I9" si="2">INT((J4-WEEKDAY(J4,2)-DATE(YEAR(J4+4-WEEKDAY(J4,2)),1,-10))/7)</f>
        <v>5</v>
      </c>
      <c r="J4" s="33">
        <f>I2-MOD(WEEKDAY(I2+6,2),7)</f>
        <v>44592</v>
      </c>
      <c r="K4" s="34">
        <f t="shared" ref="K4:P4" si="3">J4+1</f>
        <v>44593</v>
      </c>
      <c r="L4" s="34">
        <f t="shared" si="3"/>
        <v>44594</v>
      </c>
      <c r="M4" s="34">
        <f t="shared" si="3"/>
        <v>44595</v>
      </c>
      <c r="N4" s="34">
        <f t="shared" si="3"/>
        <v>44596</v>
      </c>
      <c r="O4" s="35">
        <f t="shared" si="3"/>
        <v>44597</v>
      </c>
      <c r="P4" s="36">
        <f t="shared" si="3"/>
        <v>44598</v>
      </c>
      <c r="Q4" s="32">
        <f t="shared" ref="Q4:Q9" si="4">INT((R4-WEEKDAY(R4,2)-DATE(YEAR(R4+4-WEEKDAY(R4,2)),1,-10))/7)</f>
        <v>9</v>
      </c>
      <c r="R4" s="33">
        <f>Q2-MOD(WEEKDAY(Q2+6,2),7)</f>
        <v>44620</v>
      </c>
      <c r="S4" s="34">
        <f t="shared" ref="S4:X4" si="5">R4+1</f>
        <v>44621</v>
      </c>
      <c r="T4" s="34">
        <f t="shared" si="5"/>
        <v>44622</v>
      </c>
      <c r="U4" s="34">
        <f t="shared" si="5"/>
        <v>44623</v>
      </c>
      <c r="V4" s="34">
        <f t="shared" si="5"/>
        <v>44624</v>
      </c>
      <c r="W4" s="35">
        <f t="shared" si="5"/>
        <v>44625</v>
      </c>
      <c r="X4" s="36">
        <f t="shared" si="5"/>
        <v>44626</v>
      </c>
      <c r="Y4" s="32">
        <f t="shared" ref="Y4:Y9" si="6">INT((Z4-WEEKDAY(Z4,2)-DATE(YEAR(Z4+4-WEEKDAY(Z4,2)),1,-10))/7)</f>
        <v>13</v>
      </c>
      <c r="Z4" s="33">
        <f>Y2-MOD(WEEKDAY(Y2+6,2),7)</f>
        <v>44648</v>
      </c>
      <c r="AA4" s="34">
        <f t="shared" ref="AA4:AF4" si="7">Z4+1</f>
        <v>44649</v>
      </c>
      <c r="AB4" s="34">
        <f t="shared" si="7"/>
        <v>44650</v>
      </c>
      <c r="AC4" s="34">
        <f t="shared" si="7"/>
        <v>44651</v>
      </c>
      <c r="AD4" s="34">
        <f t="shared" si="7"/>
        <v>44652</v>
      </c>
      <c r="AE4" s="35">
        <f t="shared" si="7"/>
        <v>44653</v>
      </c>
      <c r="AF4" s="36">
        <f t="shared" si="7"/>
        <v>44654</v>
      </c>
    </row>
    <row r="5" spans="1:32" s="26" customFormat="1" ht="15.4" customHeight="1" x14ac:dyDescent="0.2">
      <c r="A5" s="32">
        <f t="shared" si="0"/>
        <v>1</v>
      </c>
      <c r="B5" s="37">
        <f>B4+7</f>
        <v>44564</v>
      </c>
      <c r="C5" s="38">
        <f t="shared" ref="C5:H9" si="8">C4+7</f>
        <v>44565</v>
      </c>
      <c r="D5" s="38">
        <f t="shared" si="8"/>
        <v>44566</v>
      </c>
      <c r="E5" s="38">
        <f t="shared" si="8"/>
        <v>44567</v>
      </c>
      <c r="F5" s="38">
        <f t="shared" si="8"/>
        <v>44568</v>
      </c>
      <c r="G5" s="39">
        <f t="shared" si="8"/>
        <v>44569</v>
      </c>
      <c r="H5" s="40">
        <f t="shared" si="8"/>
        <v>44570</v>
      </c>
      <c r="I5" s="32">
        <f t="shared" si="2"/>
        <v>6</v>
      </c>
      <c r="J5" s="37">
        <f t="shared" ref="J5:P9" si="9">J4+7</f>
        <v>44599</v>
      </c>
      <c r="K5" s="38">
        <f t="shared" si="9"/>
        <v>44600</v>
      </c>
      <c r="L5" s="38">
        <f t="shared" si="9"/>
        <v>44601</v>
      </c>
      <c r="M5" s="38">
        <f t="shared" si="9"/>
        <v>44602</v>
      </c>
      <c r="N5" s="38">
        <f t="shared" si="9"/>
        <v>44603</v>
      </c>
      <c r="O5" s="39">
        <f t="shared" si="9"/>
        <v>44604</v>
      </c>
      <c r="P5" s="40">
        <f t="shared" si="9"/>
        <v>44605</v>
      </c>
      <c r="Q5" s="32">
        <f t="shared" si="4"/>
        <v>10</v>
      </c>
      <c r="R5" s="37">
        <f t="shared" ref="R5:X9" si="10">R4+7</f>
        <v>44627</v>
      </c>
      <c r="S5" s="38">
        <f t="shared" si="10"/>
        <v>44628</v>
      </c>
      <c r="T5" s="38">
        <f t="shared" si="10"/>
        <v>44629</v>
      </c>
      <c r="U5" s="38">
        <f t="shared" si="10"/>
        <v>44630</v>
      </c>
      <c r="V5" s="38">
        <f t="shared" si="10"/>
        <v>44631</v>
      </c>
      <c r="W5" s="39">
        <f t="shared" si="10"/>
        <v>44632</v>
      </c>
      <c r="X5" s="40">
        <f t="shared" si="10"/>
        <v>44633</v>
      </c>
      <c r="Y5" s="32">
        <f t="shared" si="6"/>
        <v>14</v>
      </c>
      <c r="Z5" s="37">
        <f t="shared" ref="Z5:AF9" si="11">Z4+7</f>
        <v>44655</v>
      </c>
      <c r="AA5" s="38">
        <f t="shared" si="11"/>
        <v>44656</v>
      </c>
      <c r="AB5" s="38">
        <f t="shared" si="11"/>
        <v>44657</v>
      </c>
      <c r="AC5" s="38">
        <f t="shared" si="11"/>
        <v>44658</v>
      </c>
      <c r="AD5" s="38">
        <f t="shared" si="11"/>
        <v>44659</v>
      </c>
      <c r="AE5" s="39">
        <f t="shared" si="11"/>
        <v>44660</v>
      </c>
      <c r="AF5" s="40">
        <f t="shared" si="11"/>
        <v>44661</v>
      </c>
    </row>
    <row r="6" spans="1:32" s="26" customFormat="1" ht="15.4" customHeight="1" x14ac:dyDescent="0.2">
      <c r="A6" s="32">
        <f t="shared" si="0"/>
        <v>2</v>
      </c>
      <c r="B6" s="37">
        <f>B5+7</f>
        <v>44571</v>
      </c>
      <c r="C6" s="38">
        <f t="shared" si="8"/>
        <v>44572</v>
      </c>
      <c r="D6" s="38">
        <f t="shared" si="8"/>
        <v>44573</v>
      </c>
      <c r="E6" s="38">
        <f t="shared" si="8"/>
        <v>44574</v>
      </c>
      <c r="F6" s="38">
        <f t="shared" si="8"/>
        <v>44575</v>
      </c>
      <c r="G6" s="39">
        <f t="shared" si="8"/>
        <v>44576</v>
      </c>
      <c r="H6" s="40">
        <f t="shared" si="8"/>
        <v>44577</v>
      </c>
      <c r="I6" s="32">
        <f t="shared" si="2"/>
        <v>7</v>
      </c>
      <c r="J6" s="37">
        <f t="shared" si="9"/>
        <v>44606</v>
      </c>
      <c r="K6" s="38">
        <f t="shared" si="9"/>
        <v>44607</v>
      </c>
      <c r="L6" s="38">
        <f t="shared" si="9"/>
        <v>44608</v>
      </c>
      <c r="M6" s="38">
        <f t="shared" si="9"/>
        <v>44609</v>
      </c>
      <c r="N6" s="38">
        <f t="shared" si="9"/>
        <v>44610</v>
      </c>
      <c r="O6" s="39">
        <f t="shared" si="9"/>
        <v>44611</v>
      </c>
      <c r="P6" s="40">
        <f t="shared" si="9"/>
        <v>44612</v>
      </c>
      <c r="Q6" s="32">
        <f t="shared" si="4"/>
        <v>11</v>
      </c>
      <c r="R6" s="37">
        <f t="shared" si="10"/>
        <v>44634</v>
      </c>
      <c r="S6" s="38">
        <f t="shared" si="10"/>
        <v>44635</v>
      </c>
      <c r="T6" s="38">
        <f t="shared" si="10"/>
        <v>44636</v>
      </c>
      <c r="U6" s="38">
        <f t="shared" si="10"/>
        <v>44637</v>
      </c>
      <c r="V6" s="38">
        <f t="shared" si="10"/>
        <v>44638</v>
      </c>
      <c r="W6" s="39">
        <f t="shared" si="10"/>
        <v>44639</v>
      </c>
      <c r="X6" s="40">
        <f t="shared" si="10"/>
        <v>44640</v>
      </c>
      <c r="Y6" s="32">
        <f t="shared" si="6"/>
        <v>15</v>
      </c>
      <c r="Z6" s="37">
        <f t="shared" si="11"/>
        <v>44662</v>
      </c>
      <c r="AA6" s="38">
        <f t="shared" si="11"/>
        <v>44663</v>
      </c>
      <c r="AB6" s="38">
        <f t="shared" si="11"/>
        <v>44664</v>
      </c>
      <c r="AC6" s="38">
        <f t="shared" si="11"/>
        <v>44665</v>
      </c>
      <c r="AD6" s="38">
        <f t="shared" si="11"/>
        <v>44666</v>
      </c>
      <c r="AE6" s="39">
        <f t="shared" si="11"/>
        <v>44667</v>
      </c>
      <c r="AF6" s="40">
        <f t="shared" si="11"/>
        <v>44668</v>
      </c>
    </row>
    <row r="7" spans="1:32" s="26" customFormat="1" ht="15.4" customHeight="1" x14ac:dyDescent="0.2">
      <c r="A7" s="32">
        <f t="shared" si="0"/>
        <v>3</v>
      </c>
      <c r="B7" s="37">
        <f>B6+7</f>
        <v>44578</v>
      </c>
      <c r="C7" s="38">
        <f t="shared" si="8"/>
        <v>44579</v>
      </c>
      <c r="D7" s="38">
        <f t="shared" si="8"/>
        <v>44580</v>
      </c>
      <c r="E7" s="38">
        <f t="shared" si="8"/>
        <v>44581</v>
      </c>
      <c r="F7" s="38">
        <f t="shared" si="8"/>
        <v>44582</v>
      </c>
      <c r="G7" s="39">
        <f t="shared" si="8"/>
        <v>44583</v>
      </c>
      <c r="H7" s="40">
        <f t="shared" si="8"/>
        <v>44584</v>
      </c>
      <c r="I7" s="32">
        <f t="shared" si="2"/>
        <v>8</v>
      </c>
      <c r="J7" s="37">
        <f t="shared" si="9"/>
        <v>44613</v>
      </c>
      <c r="K7" s="38">
        <f t="shared" si="9"/>
        <v>44614</v>
      </c>
      <c r="L7" s="38">
        <f t="shared" si="9"/>
        <v>44615</v>
      </c>
      <c r="M7" s="38">
        <f t="shared" si="9"/>
        <v>44616</v>
      </c>
      <c r="N7" s="38">
        <f t="shared" si="9"/>
        <v>44617</v>
      </c>
      <c r="O7" s="39">
        <f t="shared" si="9"/>
        <v>44618</v>
      </c>
      <c r="P7" s="40">
        <f t="shared" si="9"/>
        <v>44619</v>
      </c>
      <c r="Q7" s="32">
        <f t="shared" si="4"/>
        <v>12</v>
      </c>
      <c r="R7" s="37">
        <f t="shared" si="10"/>
        <v>44641</v>
      </c>
      <c r="S7" s="38">
        <f t="shared" si="10"/>
        <v>44642</v>
      </c>
      <c r="T7" s="38">
        <f t="shared" si="10"/>
        <v>44643</v>
      </c>
      <c r="U7" s="38">
        <f t="shared" si="10"/>
        <v>44644</v>
      </c>
      <c r="V7" s="38">
        <f t="shared" si="10"/>
        <v>44645</v>
      </c>
      <c r="W7" s="39">
        <f t="shared" si="10"/>
        <v>44646</v>
      </c>
      <c r="X7" s="40">
        <f t="shared" si="10"/>
        <v>44647</v>
      </c>
      <c r="Y7" s="32">
        <f t="shared" si="6"/>
        <v>16</v>
      </c>
      <c r="Z7" s="37">
        <f t="shared" si="11"/>
        <v>44669</v>
      </c>
      <c r="AA7" s="38">
        <f t="shared" si="11"/>
        <v>44670</v>
      </c>
      <c r="AB7" s="38">
        <f t="shared" si="11"/>
        <v>44671</v>
      </c>
      <c r="AC7" s="38">
        <f t="shared" si="11"/>
        <v>44672</v>
      </c>
      <c r="AD7" s="38">
        <f t="shared" si="11"/>
        <v>44673</v>
      </c>
      <c r="AE7" s="39">
        <f t="shared" si="11"/>
        <v>44674</v>
      </c>
      <c r="AF7" s="40">
        <f t="shared" si="11"/>
        <v>44675</v>
      </c>
    </row>
    <row r="8" spans="1:32" s="26" customFormat="1" ht="15.4" customHeight="1" x14ac:dyDescent="0.2">
      <c r="A8" s="32">
        <f t="shared" si="0"/>
        <v>4</v>
      </c>
      <c r="B8" s="37">
        <f>B7+7</f>
        <v>44585</v>
      </c>
      <c r="C8" s="38">
        <f t="shared" si="8"/>
        <v>44586</v>
      </c>
      <c r="D8" s="38">
        <f t="shared" si="8"/>
        <v>44587</v>
      </c>
      <c r="E8" s="38">
        <f t="shared" si="8"/>
        <v>44588</v>
      </c>
      <c r="F8" s="38">
        <f t="shared" si="8"/>
        <v>44589</v>
      </c>
      <c r="G8" s="39">
        <f t="shared" si="8"/>
        <v>44590</v>
      </c>
      <c r="H8" s="40">
        <f t="shared" si="8"/>
        <v>44591</v>
      </c>
      <c r="I8" s="32">
        <f t="shared" si="2"/>
        <v>9</v>
      </c>
      <c r="J8" s="37">
        <f t="shared" si="9"/>
        <v>44620</v>
      </c>
      <c r="K8" s="38">
        <f t="shared" si="9"/>
        <v>44621</v>
      </c>
      <c r="L8" s="38">
        <f t="shared" si="9"/>
        <v>44622</v>
      </c>
      <c r="M8" s="38">
        <f t="shared" si="9"/>
        <v>44623</v>
      </c>
      <c r="N8" s="38">
        <f t="shared" si="9"/>
        <v>44624</v>
      </c>
      <c r="O8" s="39">
        <f t="shared" si="9"/>
        <v>44625</v>
      </c>
      <c r="P8" s="40">
        <f t="shared" si="9"/>
        <v>44626</v>
      </c>
      <c r="Q8" s="32">
        <f t="shared" si="4"/>
        <v>13</v>
      </c>
      <c r="R8" s="37">
        <f t="shared" si="10"/>
        <v>44648</v>
      </c>
      <c r="S8" s="38">
        <f t="shared" si="10"/>
        <v>44649</v>
      </c>
      <c r="T8" s="38">
        <f t="shared" si="10"/>
        <v>44650</v>
      </c>
      <c r="U8" s="38">
        <f t="shared" si="10"/>
        <v>44651</v>
      </c>
      <c r="V8" s="38">
        <f t="shared" si="10"/>
        <v>44652</v>
      </c>
      <c r="W8" s="39">
        <f t="shared" si="10"/>
        <v>44653</v>
      </c>
      <c r="X8" s="40">
        <f t="shared" si="10"/>
        <v>44654</v>
      </c>
      <c r="Y8" s="32">
        <f t="shared" si="6"/>
        <v>17</v>
      </c>
      <c r="Z8" s="37">
        <f t="shared" si="11"/>
        <v>44676</v>
      </c>
      <c r="AA8" s="38">
        <f t="shared" si="11"/>
        <v>44677</v>
      </c>
      <c r="AB8" s="38">
        <f t="shared" si="11"/>
        <v>44678</v>
      </c>
      <c r="AC8" s="38">
        <f t="shared" si="11"/>
        <v>44679</v>
      </c>
      <c r="AD8" s="38">
        <f t="shared" si="11"/>
        <v>44680</v>
      </c>
      <c r="AE8" s="39">
        <f t="shared" si="11"/>
        <v>44681</v>
      </c>
      <c r="AF8" s="40">
        <f t="shared" si="11"/>
        <v>44682</v>
      </c>
    </row>
    <row r="9" spans="1:32" s="26" customFormat="1" ht="15.4" customHeight="1" thickBot="1" x14ac:dyDescent="0.25">
      <c r="A9" s="41">
        <f t="shared" si="0"/>
        <v>5</v>
      </c>
      <c r="B9" s="42">
        <f>B8+7</f>
        <v>44592</v>
      </c>
      <c r="C9" s="43">
        <f t="shared" si="8"/>
        <v>44593</v>
      </c>
      <c r="D9" s="43">
        <f t="shared" si="8"/>
        <v>44594</v>
      </c>
      <c r="E9" s="43">
        <f t="shared" si="8"/>
        <v>44595</v>
      </c>
      <c r="F9" s="43">
        <f t="shared" si="8"/>
        <v>44596</v>
      </c>
      <c r="G9" s="44">
        <f t="shared" si="8"/>
        <v>44597</v>
      </c>
      <c r="H9" s="45">
        <f t="shared" si="8"/>
        <v>44598</v>
      </c>
      <c r="I9" s="41">
        <f t="shared" si="2"/>
        <v>10</v>
      </c>
      <c r="J9" s="42">
        <f t="shared" si="9"/>
        <v>44627</v>
      </c>
      <c r="K9" s="43">
        <f t="shared" si="9"/>
        <v>44628</v>
      </c>
      <c r="L9" s="43">
        <f t="shared" si="9"/>
        <v>44629</v>
      </c>
      <c r="M9" s="43">
        <f t="shared" si="9"/>
        <v>44630</v>
      </c>
      <c r="N9" s="43">
        <f t="shared" si="9"/>
        <v>44631</v>
      </c>
      <c r="O9" s="44">
        <f t="shared" si="9"/>
        <v>44632</v>
      </c>
      <c r="P9" s="45">
        <f t="shared" si="9"/>
        <v>44633</v>
      </c>
      <c r="Q9" s="41">
        <f t="shared" si="4"/>
        <v>14</v>
      </c>
      <c r="R9" s="42">
        <f t="shared" si="10"/>
        <v>44655</v>
      </c>
      <c r="S9" s="43">
        <f t="shared" si="10"/>
        <v>44656</v>
      </c>
      <c r="T9" s="43">
        <f t="shared" si="10"/>
        <v>44657</v>
      </c>
      <c r="U9" s="43">
        <f t="shared" si="10"/>
        <v>44658</v>
      </c>
      <c r="V9" s="43">
        <f t="shared" si="10"/>
        <v>44659</v>
      </c>
      <c r="W9" s="44">
        <f t="shared" si="10"/>
        <v>44660</v>
      </c>
      <c r="X9" s="45">
        <f t="shared" si="10"/>
        <v>44661</v>
      </c>
      <c r="Y9" s="41">
        <f t="shared" si="6"/>
        <v>18</v>
      </c>
      <c r="Z9" s="42">
        <f t="shared" si="11"/>
        <v>44683</v>
      </c>
      <c r="AA9" s="43">
        <f t="shared" si="11"/>
        <v>44684</v>
      </c>
      <c r="AB9" s="43">
        <f t="shared" si="11"/>
        <v>44685</v>
      </c>
      <c r="AC9" s="43">
        <f t="shared" si="11"/>
        <v>44686</v>
      </c>
      <c r="AD9" s="43">
        <f t="shared" si="11"/>
        <v>44687</v>
      </c>
      <c r="AE9" s="44">
        <f t="shared" si="11"/>
        <v>44688</v>
      </c>
      <c r="AF9" s="45">
        <f t="shared" si="11"/>
        <v>44689</v>
      </c>
    </row>
    <row r="10" spans="1:32" s="26" customFormat="1" ht="15.4" customHeight="1" thickTop="1" thickBot="1" x14ac:dyDescent="0.25">
      <c r="A10" s="94">
        <f>DATE($A$1,5,1)</f>
        <v>44682</v>
      </c>
      <c r="B10" s="95"/>
      <c r="C10" s="95"/>
      <c r="D10" s="95"/>
      <c r="E10" s="95"/>
      <c r="F10" s="95"/>
      <c r="G10" s="95"/>
      <c r="H10" s="96"/>
      <c r="I10" s="94">
        <f>DATE($A$1,6,1)</f>
        <v>44713</v>
      </c>
      <c r="J10" s="95"/>
      <c r="K10" s="95"/>
      <c r="L10" s="95"/>
      <c r="M10" s="95"/>
      <c r="N10" s="95"/>
      <c r="O10" s="95"/>
      <c r="P10" s="96"/>
      <c r="Q10" s="94">
        <f>DATE($A$1,7,1)</f>
        <v>44743</v>
      </c>
      <c r="R10" s="95"/>
      <c r="S10" s="95"/>
      <c r="T10" s="95"/>
      <c r="U10" s="95"/>
      <c r="V10" s="95"/>
      <c r="W10" s="95"/>
      <c r="X10" s="96"/>
      <c r="Y10" s="97">
        <f>DATE($A$1,8,1)</f>
        <v>44774</v>
      </c>
      <c r="Z10" s="98"/>
      <c r="AA10" s="98"/>
      <c r="AB10" s="98"/>
      <c r="AC10" s="98"/>
      <c r="AD10" s="98"/>
      <c r="AE10" s="98"/>
      <c r="AF10" s="99"/>
    </row>
    <row r="11" spans="1:32" s="26" customFormat="1" ht="15.4" customHeight="1" x14ac:dyDescent="0.2">
      <c r="A11" s="27"/>
      <c r="B11" s="28" t="s">
        <v>123</v>
      </c>
      <c r="C11" s="29" t="s">
        <v>124</v>
      </c>
      <c r="D11" s="29" t="s">
        <v>125</v>
      </c>
      <c r="E11" s="29" t="s">
        <v>126</v>
      </c>
      <c r="F11" s="29" t="s">
        <v>127</v>
      </c>
      <c r="G11" s="30" t="s">
        <v>128</v>
      </c>
      <c r="H11" s="31" t="s">
        <v>129</v>
      </c>
      <c r="I11" s="27"/>
      <c r="J11" s="28" t="s">
        <v>123</v>
      </c>
      <c r="K11" s="29" t="s">
        <v>124</v>
      </c>
      <c r="L11" s="29" t="s">
        <v>125</v>
      </c>
      <c r="M11" s="29" t="s">
        <v>126</v>
      </c>
      <c r="N11" s="29" t="s">
        <v>127</v>
      </c>
      <c r="O11" s="30" t="s">
        <v>128</v>
      </c>
      <c r="P11" s="31" t="s">
        <v>129</v>
      </c>
      <c r="Q11" s="27"/>
      <c r="R11" s="28" t="s">
        <v>123</v>
      </c>
      <c r="S11" s="29" t="s">
        <v>124</v>
      </c>
      <c r="T11" s="29" t="s">
        <v>125</v>
      </c>
      <c r="U11" s="29" t="s">
        <v>126</v>
      </c>
      <c r="V11" s="29" t="s">
        <v>127</v>
      </c>
      <c r="W11" s="30" t="s">
        <v>128</v>
      </c>
      <c r="X11" s="31" t="s">
        <v>129</v>
      </c>
      <c r="Y11" s="46"/>
      <c r="Z11" s="47" t="s">
        <v>123</v>
      </c>
      <c r="AA11" s="48" t="s">
        <v>124</v>
      </c>
      <c r="AB11" s="48" t="s">
        <v>125</v>
      </c>
      <c r="AC11" s="48" t="s">
        <v>126</v>
      </c>
      <c r="AD11" s="48" t="s">
        <v>127</v>
      </c>
      <c r="AE11" s="49" t="s">
        <v>128</v>
      </c>
      <c r="AF11" s="50" t="s">
        <v>129</v>
      </c>
    </row>
    <row r="12" spans="1:32" s="26" customFormat="1" ht="15.4" customHeight="1" x14ac:dyDescent="0.2">
      <c r="A12" s="32">
        <f t="shared" ref="A12:A17" si="12">INT((B12-WEEKDAY(B12,2)-DATE(YEAR(B12+4-WEEKDAY(B12,2)),1,-10))/7)</f>
        <v>17</v>
      </c>
      <c r="B12" s="33">
        <f>A10-MOD(WEEKDAY(A10+6,2),7)</f>
        <v>44676</v>
      </c>
      <c r="C12" s="34">
        <f t="shared" ref="C12:H12" si="13">B12+1</f>
        <v>44677</v>
      </c>
      <c r="D12" s="34">
        <f t="shared" si="13"/>
        <v>44678</v>
      </c>
      <c r="E12" s="34">
        <f t="shared" si="13"/>
        <v>44679</v>
      </c>
      <c r="F12" s="34">
        <f t="shared" si="13"/>
        <v>44680</v>
      </c>
      <c r="G12" s="35">
        <f t="shared" si="13"/>
        <v>44681</v>
      </c>
      <c r="H12" s="36">
        <f t="shared" si="13"/>
        <v>44682</v>
      </c>
      <c r="I12" s="32">
        <f t="shared" ref="I12:I17" si="14">INT((J12-WEEKDAY(J12,2)-DATE(YEAR(J12+4-WEEKDAY(J12,2)),1,-10))/7)</f>
        <v>22</v>
      </c>
      <c r="J12" s="33">
        <f>I10-MOD(WEEKDAY(I10+6,2),7)</f>
        <v>44711</v>
      </c>
      <c r="K12" s="34">
        <f t="shared" ref="K12:P12" si="15">J12+1</f>
        <v>44712</v>
      </c>
      <c r="L12" s="34">
        <f t="shared" si="15"/>
        <v>44713</v>
      </c>
      <c r="M12" s="34">
        <f t="shared" si="15"/>
        <v>44714</v>
      </c>
      <c r="N12" s="34">
        <f t="shared" si="15"/>
        <v>44715</v>
      </c>
      <c r="O12" s="35">
        <f t="shared" si="15"/>
        <v>44716</v>
      </c>
      <c r="P12" s="36">
        <f t="shared" si="15"/>
        <v>44717</v>
      </c>
      <c r="Q12" s="32">
        <f t="shared" ref="Q12:Q17" si="16">INT((R12-WEEKDAY(R12,2)-DATE(YEAR(R12+4-WEEKDAY(R12,2)),1,-10))/7)</f>
        <v>26</v>
      </c>
      <c r="R12" s="33">
        <f>Q10-MOD(WEEKDAY(Q10+6,2),7)</f>
        <v>44739</v>
      </c>
      <c r="S12" s="34">
        <f t="shared" ref="S12:X12" si="17">R12+1</f>
        <v>44740</v>
      </c>
      <c r="T12" s="34">
        <f t="shared" si="17"/>
        <v>44741</v>
      </c>
      <c r="U12" s="34">
        <f t="shared" si="17"/>
        <v>44742</v>
      </c>
      <c r="V12" s="34">
        <f t="shared" si="17"/>
        <v>44743</v>
      </c>
      <c r="W12" s="35">
        <f t="shared" si="17"/>
        <v>44744</v>
      </c>
      <c r="X12" s="36">
        <f t="shared" si="17"/>
        <v>44745</v>
      </c>
      <c r="Y12" s="32">
        <f t="shared" ref="Y12:Y17" si="18">INT((Z12-WEEKDAY(Z12,2)-DATE(YEAR(Z12+4-WEEKDAY(Z12,2)),1,-10))/7)</f>
        <v>31</v>
      </c>
      <c r="Z12" s="33">
        <f>Y10-MOD(WEEKDAY(Y10+6,2),7)</f>
        <v>44774</v>
      </c>
      <c r="AA12" s="34">
        <f t="shared" ref="AA12:AF12" si="19">Z12+1</f>
        <v>44775</v>
      </c>
      <c r="AB12" s="34">
        <f t="shared" si="19"/>
        <v>44776</v>
      </c>
      <c r="AC12" s="34">
        <f t="shared" si="19"/>
        <v>44777</v>
      </c>
      <c r="AD12" s="34">
        <f t="shared" si="19"/>
        <v>44778</v>
      </c>
      <c r="AE12" s="35">
        <f t="shared" si="19"/>
        <v>44779</v>
      </c>
      <c r="AF12" s="36">
        <f t="shared" si="19"/>
        <v>44780</v>
      </c>
    </row>
    <row r="13" spans="1:32" s="26" customFormat="1" ht="15.4" customHeight="1" x14ac:dyDescent="0.2">
      <c r="A13" s="32">
        <f t="shared" si="12"/>
        <v>18</v>
      </c>
      <c r="B13" s="37">
        <f t="shared" ref="B13:H17" si="20">B12+7</f>
        <v>44683</v>
      </c>
      <c r="C13" s="38">
        <f t="shared" si="20"/>
        <v>44684</v>
      </c>
      <c r="D13" s="38">
        <f t="shared" si="20"/>
        <v>44685</v>
      </c>
      <c r="E13" s="38">
        <f t="shared" si="20"/>
        <v>44686</v>
      </c>
      <c r="F13" s="38">
        <f t="shared" si="20"/>
        <v>44687</v>
      </c>
      <c r="G13" s="39">
        <f t="shared" si="20"/>
        <v>44688</v>
      </c>
      <c r="H13" s="40">
        <f t="shared" si="20"/>
        <v>44689</v>
      </c>
      <c r="I13" s="32">
        <f t="shared" si="14"/>
        <v>23</v>
      </c>
      <c r="J13" s="37">
        <f t="shared" ref="J13:P17" si="21">J12+7</f>
        <v>44718</v>
      </c>
      <c r="K13" s="38">
        <f t="shared" si="21"/>
        <v>44719</v>
      </c>
      <c r="L13" s="38">
        <f t="shared" si="21"/>
        <v>44720</v>
      </c>
      <c r="M13" s="38">
        <f t="shared" si="21"/>
        <v>44721</v>
      </c>
      <c r="N13" s="38">
        <f t="shared" si="21"/>
        <v>44722</v>
      </c>
      <c r="O13" s="39">
        <f t="shared" si="21"/>
        <v>44723</v>
      </c>
      <c r="P13" s="40">
        <f t="shared" si="21"/>
        <v>44724</v>
      </c>
      <c r="Q13" s="32">
        <f t="shared" si="16"/>
        <v>27</v>
      </c>
      <c r="R13" s="37">
        <f t="shared" ref="R13:X17" si="22">R12+7</f>
        <v>44746</v>
      </c>
      <c r="S13" s="38">
        <f t="shared" si="22"/>
        <v>44747</v>
      </c>
      <c r="T13" s="38">
        <f t="shared" si="22"/>
        <v>44748</v>
      </c>
      <c r="U13" s="38">
        <f t="shared" si="22"/>
        <v>44749</v>
      </c>
      <c r="V13" s="38">
        <f t="shared" si="22"/>
        <v>44750</v>
      </c>
      <c r="W13" s="39">
        <f t="shared" si="22"/>
        <v>44751</v>
      </c>
      <c r="X13" s="40">
        <f t="shared" si="22"/>
        <v>44752</v>
      </c>
      <c r="Y13" s="32">
        <f t="shared" si="18"/>
        <v>32</v>
      </c>
      <c r="Z13" s="37">
        <f t="shared" ref="Z13:AF17" si="23">Z12+7</f>
        <v>44781</v>
      </c>
      <c r="AA13" s="38">
        <f t="shared" si="23"/>
        <v>44782</v>
      </c>
      <c r="AB13" s="38">
        <f t="shared" si="23"/>
        <v>44783</v>
      </c>
      <c r="AC13" s="38">
        <f t="shared" si="23"/>
        <v>44784</v>
      </c>
      <c r="AD13" s="38">
        <f t="shared" si="23"/>
        <v>44785</v>
      </c>
      <c r="AE13" s="39">
        <f t="shared" si="23"/>
        <v>44786</v>
      </c>
      <c r="AF13" s="40">
        <f t="shared" si="23"/>
        <v>44787</v>
      </c>
    </row>
    <row r="14" spans="1:32" s="26" customFormat="1" ht="15.4" customHeight="1" x14ac:dyDescent="0.2">
      <c r="A14" s="32">
        <f t="shared" si="12"/>
        <v>19</v>
      </c>
      <c r="B14" s="37">
        <f t="shared" si="20"/>
        <v>44690</v>
      </c>
      <c r="C14" s="38">
        <f t="shared" si="20"/>
        <v>44691</v>
      </c>
      <c r="D14" s="38">
        <f t="shared" si="20"/>
        <v>44692</v>
      </c>
      <c r="E14" s="38">
        <f t="shared" si="20"/>
        <v>44693</v>
      </c>
      <c r="F14" s="38">
        <f t="shared" si="20"/>
        <v>44694</v>
      </c>
      <c r="G14" s="39">
        <f t="shared" si="20"/>
        <v>44695</v>
      </c>
      <c r="H14" s="40">
        <f t="shared" si="20"/>
        <v>44696</v>
      </c>
      <c r="I14" s="32">
        <f t="shared" si="14"/>
        <v>24</v>
      </c>
      <c r="J14" s="37">
        <f t="shared" si="21"/>
        <v>44725</v>
      </c>
      <c r="K14" s="38">
        <f t="shared" si="21"/>
        <v>44726</v>
      </c>
      <c r="L14" s="38">
        <f t="shared" si="21"/>
        <v>44727</v>
      </c>
      <c r="M14" s="38">
        <f t="shared" si="21"/>
        <v>44728</v>
      </c>
      <c r="N14" s="38">
        <f t="shared" si="21"/>
        <v>44729</v>
      </c>
      <c r="O14" s="39">
        <f t="shared" si="21"/>
        <v>44730</v>
      </c>
      <c r="P14" s="40">
        <f t="shared" si="21"/>
        <v>44731</v>
      </c>
      <c r="Q14" s="32">
        <f t="shared" si="16"/>
        <v>28</v>
      </c>
      <c r="R14" s="37">
        <f t="shared" si="22"/>
        <v>44753</v>
      </c>
      <c r="S14" s="38">
        <f t="shared" si="22"/>
        <v>44754</v>
      </c>
      <c r="T14" s="38">
        <f t="shared" si="22"/>
        <v>44755</v>
      </c>
      <c r="U14" s="38">
        <f t="shared" si="22"/>
        <v>44756</v>
      </c>
      <c r="V14" s="38">
        <f t="shared" si="22"/>
        <v>44757</v>
      </c>
      <c r="W14" s="39">
        <f t="shared" si="22"/>
        <v>44758</v>
      </c>
      <c r="X14" s="40">
        <f t="shared" si="22"/>
        <v>44759</v>
      </c>
      <c r="Y14" s="32">
        <f t="shared" si="18"/>
        <v>33</v>
      </c>
      <c r="Z14" s="37">
        <f t="shared" si="23"/>
        <v>44788</v>
      </c>
      <c r="AA14" s="38">
        <f t="shared" si="23"/>
        <v>44789</v>
      </c>
      <c r="AB14" s="38">
        <f t="shared" si="23"/>
        <v>44790</v>
      </c>
      <c r="AC14" s="38">
        <f t="shared" si="23"/>
        <v>44791</v>
      </c>
      <c r="AD14" s="38">
        <f t="shared" si="23"/>
        <v>44792</v>
      </c>
      <c r="AE14" s="39">
        <f t="shared" si="23"/>
        <v>44793</v>
      </c>
      <c r="AF14" s="40">
        <f t="shared" si="23"/>
        <v>44794</v>
      </c>
    </row>
    <row r="15" spans="1:32" s="26" customFormat="1" ht="15.4" customHeight="1" x14ac:dyDescent="0.2">
      <c r="A15" s="32">
        <f t="shared" si="12"/>
        <v>20</v>
      </c>
      <c r="B15" s="37">
        <f t="shared" si="20"/>
        <v>44697</v>
      </c>
      <c r="C15" s="38">
        <f t="shared" si="20"/>
        <v>44698</v>
      </c>
      <c r="D15" s="38">
        <f t="shared" si="20"/>
        <v>44699</v>
      </c>
      <c r="E15" s="38">
        <f t="shared" si="20"/>
        <v>44700</v>
      </c>
      <c r="F15" s="38">
        <f t="shared" si="20"/>
        <v>44701</v>
      </c>
      <c r="G15" s="39">
        <f t="shared" si="20"/>
        <v>44702</v>
      </c>
      <c r="H15" s="40">
        <f t="shared" si="20"/>
        <v>44703</v>
      </c>
      <c r="I15" s="32">
        <f t="shared" si="14"/>
        <v>25</v>
      </c>
      <c r="J15" s="37">
        <f t="shared" si="21"/>
        <v>44732</v>
      </c>
      <c r="K15" s="38">
        <f t="shared" si="21"/>
        <v>44733</v>
      </c>
      <c r="L15" s="38">
        <f t="shared" si="21"/>
        <v>44734</v>
      </c>
      <c r="M15" s="38">
        <f t="shared" si="21"/>
        <v>44735</v>
      </c>
      <c r="N15" s="38">
        <f t="shared" si="21"/>
        <v>44736</v>
      </c>
      <c r="O15" s="39">
        <f t="shared" si="21"/>
        <v>44737</v>
      </c>
      <c r="P15" s="40">
        <f t="shared" si="21"/>
        <v>44738</v>
      </c>
      <c r="Q15" s="32">
        <f t="shared" si="16"/>
        <v>29</v>
      </c>
      <c r="R15" s="37">
        <f t="shared" si="22"/>
        <v>44760</v>
      </c>
      <c r="S15" s="38">
        <f t="shared" si="22"/>
        <v>44761</v>
      </c>
      <c r="T15" s="38">
        <f t="shared" si="22"/>
        <v>44762</v>
      </c>
      <c r="U15" s="38">
        <f t="shared" si="22"/>
        <v>44763</v>
      </c>
      <c r="V15" s="38">
        <f t="shared" si="22"/>
        <v>44764</v>
      </c>
      <c r="W15" s="39">
        <f t="shared" si="22"/>
        <v>44765</v>
      </c>
      <c r="X15" s="40">
        <f t="shared" si="22"/>
        <v>44766</v>
      </c>
      <c r="Y15" s="32">
        <f t="shared" si="18"/>
        <v>34</v>
      </c>
      <c r="Z15" s="37">
        <f t="shared" si="23"/>
        <v>44795</v>
      </c>
      <c r="AA15" s="38">
        <f t="shared" si="23"/>
        <v>44796</v>
      </c>
      <c r="AB15" s="38">
        <f t="shared" si="23"/>
        <v>44797</v>
      </c>
      <c r="AC15" s="38">
        <f t="shared" si="23"/>
        <v>44798</v>
      </c>
      <c r="AD15" s="38">
        <f t="shared" si="23"/>
        <v>44799</v>
      </c>
      <c r="AE15" s="39">
        <f t="shared" si="23"/>
        <v>44800</v>
      </c>
      <c r="AF15" s="40">
        <f t="shared" si="23"/>
        <v>44801</v>
      </c>
    </row>
    <row r="16" spans="1:32" s="26" customFormat="1" ht="15.4" customHeight="1" x14ac:dyDescent="0.2">
      <c r="A16" s="32">
        <f t="shared" si="12"/>
        <v>21</v>
      </c>
      <c r="B16" s="37">
        <f t="shared" si="20"/>
        <v>44704</v>
      </c>
      <c r="C16" s="38">
        <f t="shared" si="20"/>
        <v>44705</v>
      </c>
      <c r="D16" s="38">
        <f t="shared" si="20"/>
        <v>44706</v>
      </c>
      <c r="E16" s="38">
        <f t="shared" si="20"/>
        <v>44707</v>
      </c>
      <c r="F16" s="38">
        <f t="shared" si="20"/>
        <v>44708</v>
      </c>
      <c r="G16" s="39">
        <f t="shared" si="20"/>
        <v>44709</v>
      </c>
      <c r="H16" s="40">
        <f t="shared" si="20"/>
        <v>44710</v>
      </c>
      <c r="I16" s="32">
        <f t="shared" si="14"/>
        <v>26</v>
      </c>
      <c r="J16" s="37">
        <f t="shared" si="21"/>
        <v>44739</v>
      </c>
      <c r="K16" s="38">
        <f t="shared" si="21"/>
        <v>44740</v>
      </c>
      <c r="L16" s="38">
        <f t="shared" si="21"/>
        <v>44741</v>
      </c>
      <c r="M16" s="38">
        <f t="shared" si="21"/>
        <v>44742</v>
      </c>
      <c r="N16" s="38">
        <f t="shared" si="21"/>
        <v>44743</v>
      </c>
      <c r="O16" s="39">
        <f t="shared" si="21"/>
        <v>44744</v>
      </c>
      <c r="P16" s="40">
        <f t="shared" si="21"/>
        <v>44745</v>
      </c>
      <c r="Q16" s="32">
        <f t="shared" si="16"/>
        <v>30</v>
      </c>
      <c r="R16" s="37">
        <f t="shared" si="22"/>
        <v>44767</v>
      </c>
      <c r="S16" s="38">
        <f t="shared" si="22"/>
        <v>44768</v>
      </c>
      <c r="T16" s="38">
        <f t="shared" si="22"/>
        <v>44769</v>
      </c>
      <c r="U16" s="38">
        <f t="shared" si="22"/>
        <v>44770</v>
      </c>
      <c r="V16" s="38">
        <f t="shared" si="22"/>
        <v>44771</v>
      </c>
      <c r="W16" s="39">
        <f t="shared" si="22"/>
        <v>44772</v>
      </c>
      <c r="X16" s="40">
        <f t="shared" si="22"/>
        <v>44773</v>
      </c>
      <c r="Y16" s="32">
        <f t="shared" si="18"/>
        <v>35</v>
      </c>
      <c r="Z16" s="37">
        <f t="shared" si="23"/>
        <v>44802</v>
      </c>
      <c r="AA16" s="38">
        <f t="shared" si="23"/>
        <v>44803</v>
      </c>
      <c r="AB16" s="38">
        <f t="shared" si="23"/>
        <v>44804</v>
      </c>
      <c r="AC16" s="38">
        <f t="shared" si="23"/>
        <v>44805</v>
      </c>
      <c r="AD16" s="38">
        <f t="shared" si="23"/>
        <v>44806</v>
      </c>
      <c r="AE16" s="39">
        <f t="shared" si="23"/>
        <v>44807</v>
      </c>
      <c r="AF16" s="40">
        <f t="shared" si="23"/>
        <v>44808</v>
      </c>
    </row>
    <row r="17" spans="1:32" s="26" customFormat="1" ht="15.4" customHeight="1" thickBot="1" x14ac:dyDescent="0.25">
      <c r="A17" s="41">
        <f t="shared" si="12"/>
        <v>22</v>
      </c>
      <c r="B17" s="42">
        <f t="shared" si="20"/>
        <v>44711</v>
      </c>
      <c r="C17" s="43">
        <f t="shared" si="20"/>
        <v>44712</v>
      </c>
      <c r="D17" s="43">
        <f t="shared" si="20"/>
        <v>44713</v>
      </c>
      <c r="E17" s="43">
        <f t="shared" si="20"/>
        <v>44714</v>
      </c>
      <c r="F17" s="43">
        <f t="shared" si="20"/>
        <v>44715</v>
      </c>
      <c r="G17" s="44">
        <f t="shared" si="20"/>
        <v>44716</v>
      </c>
      <c r="H17" s="45">
        <f t="shared" si="20"/>
        <v>44717</v>
      </c>
      <c r="I17" s="41">
        <f t="shared" si="14"/>
        <v>27</v>
      </c>
      <c r="J17" s="42">
        <f t="shared" si="21"/>
        <v>44746</v>
      </c>
      <c r="K17" s="43">
        <f t="shared" si="21"/>
        <v>44747</v>
      </c>
      <c r="L17" s="43">
        <f t="shared" si="21"/>
        <v>44748</v>
      </c>
      <c r="M17" s="43">
        <f t="shared" si="21"/>
        <v>44749</v>
      </c>
      <c r="N17" s="43">
        <f t="shared" si="21"/>
        <v>44750</v>
      </c>
      <c r="O17" s="44">
        <f t="shared" si="21"/>
        <v>44751</v>
      </c>
      <c r="P17" s="45">
        <f t="shared" si="21"/>
        <v>44752</v>
      </c>
      <c r="Q17" s="41">
        <f t="shared" si="16"/>
        <v>31</v>
      </c>
      <c r="R17" s="42">
        <f t="shared" si="22"/>
        <v>44774</v>
      </c>
      <c r="S17" s="43">
        <f t="shared" si="22"/>
        <v>44775</v>
      </c>
      <c r="T17" s="43">
        <f t="shared" si="22"/>
        <v>44776</v>
      </c>
      <c r="U17" s="43">
        <f t="shared" si="22"/>
        <v>44777</v>
      </c>
      <c r="V17" s="43">
        <f t="shared" si="22"/>
        <v>44778</v>
      </c>
      <c r="W17" s="44">
        <f t="shared" si="22"/>
        <v>44779</v>
      </c>
      <c r="X17" s="45">
        <f t="shared" si="22"/>
        <v>44780</v>
      </c>
      <c r="Y17" s="41">
        <f t="shared" si="18"/>
        <v>36</v>
      </c>
      <c r="Z17" s="42">
        <f t="shared" si="23"/>
        <v>44809</v>
      </c>
      <c r="AA17" s="43">
        <f t="shared" si="23"/>
        <v>44810</v>
      </c>
      <c r="AB17" s="43">
        <f t="shared" si="23"/>
        <v>44811</v>
      </c>
      <c r="AC17" s="43">
        <f t="shared" si="23"/>
        <v>44812</v>
      </c>
      <c r="AD17" s="43">
        <f t="shared" si="23"/>
        <v>44813</v>
      </c>
      <c r="AE17" s="44">
        <f t="shared" si="23"/>
        <v>44814</v>
      </c>
      <c r="AF17" s="45">
        <f t="shared" si="23"/>
        <v>44815</v>
      </c>
    </row>
    <row r="18" spans="1:32" s="26" customFormat="1" ht="15.4" customHeight="1" thickTop="1" x14ac:dyDescent="0.2">
      <c r="A18" s="94">
        <f>DATE($A$1,9,1)</f>
        <v>44805</v>
      </c>
      <c r="B18" s="95"/>
      <c r="C18" s="95"/>
      <c r="D18" s="95"/>
      <c r="E18" s="95"/>
      <c r="F18" s="95"/>
      <c r="G18" s="95"/>
      <c r="H18" s="96"/>
      <c r="I18" s="94">
        <f>DATE($A$1,10,1)</f>
        <v>44835</v>
      </c>
      <c r="J18" s="95"/>
      <c r="K18" s="95"/>
      <c r="L18" s="95"/>
      <c r="M18" s="95"/>
      <c r="N18" s="95"/>
      <c r="O18" s="95"/>
      <c r="P18" s="96"/>
      <c r="Q18" s="94">
        <f>DATE($A$1,11,1)</f>
        <v>44866</v>
      </c>
      <c r="R18" s="95"/>
      <c r="S18" s="95"/>
      <c r="T18" s="95"/>
      <c r="U18" s="95"/>
      <c r="V18" s="95"/>
      <c r="W18" s="95"/>
      <c r="X18" s="96"/>
      <c r="Y18" s="94">
        <f>DATE($A$1,12,1)</f>
        <v>44896</v>
      </c>
      <c r="Z18" s="95"/>
      <c r="AA18" s="95"/>
      <c r="AB18" s="95"/>
      <c r="AC18" s="95"/>
      <c r="AD18" s="95"/>
      <c r="AE18" s="95"/>
      <c r="AF18" s="96"/>
    </row>
    <row r="19" spans="1:32" s="26" customFormat="1" ht="15.4" customHeight="1" x14ac:dyDescent="0.2">
      <c r="A19" s="27"/>
      <c r="B19" s="28" t="s">
        <v>123</v>
      </c>
      <c r="C19" s="29" t="s">
        <v>124</v>
      </c>
      <c r="D19" s="29" t="s">
        <v>125</v>
      </c>
      <c r="E19" s="29" t="s">
        <v>126</v>
      </c>
      <c r="F19" s="29" t="s">
        <v>127</v>
      </c>
      <c r="G19" s="30" t="s">
        <v>128</v>
      </c>
      <c r="H19" s="31" t="s">
        <v>129</v>
      </c>
      <c r="I19" s="27"/>
      <c r="J19" s="28" t="s">
        <v>123</v>
      </c>
      <c r="K19" s="29" t="s">
        <v>124</v>
      </c>
      <c r="L19" s="29" t="s">
        <v>125</v>
      </c>
      <c r="M19" s="29" t="s">
        <v>126</v>
      </c>
      <c r="N19" s="29" t="s">
        <v>127</v>
      </c>
      <c r="O19" s="30" t="s">
        <v>128</v>
      </c>
      <c r="P19" s="31" t="s">
        <v>129</v>
      </c>
      <c r="Q19" s="27"/>
      <c r="R19" s="28" t="s">
        <v>123</v>
      </c>
      <c r="S19" s="29" t="s">
        <v>124</v>
      </c>
      <c r="T19" s="29" t="s">
        <v>125</v>
      </c>
      <c r="U19" s="29" t="s">
        <v>126</v>
      </c>
      <c r="V19" s="29" t="s">
        <v>127</v>
      </c>
      <c r="W19" s="30" t="s">
        <v>128</v>
      </c>
      <c r="X19" s="31" t="s">
        <v>129</v>
      </c>
      <c r="Y19" s="27"/>
      <c r="Z19" s="28" t="s">
        <v>123</v>
      </c>
      <c r="AA19" s="29" t="s">
        <v>124</v>
      </c>
      <c r="AB19" s="29" t="s">
        <v>125</v>
      </c>
      <c r="AC19" s="29" t="s">
        <v>126</v>
      </c>
      <c r="AD19" s="29" t="s">
        <v>127</v>
      </c>
      <c r="AE19" s="30" t="s">
        <v>128</v>
      </c>
      <c r="AF19" s="31" t="s">
        <v>129</v>
      </c>
    </row>
    <row r="20" spans="1:32" s="26" customFormat="1" ht="15.4" customHeight="1" x14ac:dyDescent="0.2">
      <c r="A20" s="32">
        <f t="shared" ref="A20:A25" si="24">INT((B20-WEEKDAY(B20,2)-DATE(YEAR(B20+4-WEEKDAY(B20,2)),1,-10))/7)</f>
        <v>35</v>
      </c>
      <c r="B20" s="33">
        <f>A18-MOD(WEEKDAY(A18+6,2),7)</f>
        <v>44802</v>
      </c>
      <c r="C20" s="34">
        <f t="shared" ref="C20:H20" si="25">B20+1</f>
        <v>44803</v>
      </c>
      <c r="D20" s="34">
        <f t="shared" si="25"/>
        <v>44804</v>
      </c>
      <c r="E20" s="34">
        <f t="shared" si="25"/>
        <v>44805</v>
      </c>
      <c r="F20" s="34">
        <f t="shared" si="25"/>
        <v>44806</v>
      </c>
      <c r="G20" s="35">
        <f t="shared" si="25"/>
        <v>44807</v>
      </c>
      <c r="H20" s="36">
        <f t="shared" si="25"/>
        <v>44808</v>
      </c>
      <c r="I20" s="32">
        <f t="shared" ref="I20:I25" si="26">INT((J20-WEEKDAY(J20,2)-DATE(YEAR(J20+4-WEEKDAY(J20,2)),1,-10))/7)</f>
        <v>39</v>
      </c>
      <c r="J20" s="33">
        <f>I18-MOD(WEEKDAY(I18+6,2),7)</f>
        <v>44830</v>
      </c>
      <c r="K20" s="34">
        <f t="shared" ref="K20:P20" si="27">J20+1</f>
        <v>44831</v>
      </c>
      <c r="L20" s="34">
        <f t="shared" si="27"/>
        <v>44832</v>
      </c>
      <c r="M20" s="34">
        <f t="shared" si="27"/>
        <v>44833</v>
      </c>
      <c r="N20" s="34">
        <f t="shared" si="27"/>
        <v>44834</v>
      </c>
      <c r="O20" s="35">
        <f t="shared" si="27"/>
        <v>44835</v>
      </c>
      <c r="P20" s="36">
        <f t="shared" si="27"/>
        <v>44836</v>
      </c>
      <c r="Q20" s="32">
        <f t="shared" ref="Q20:Q25" si="28">INT((R20-WEEKDAY(R20,2)-DATE(YEAR(R20+4-WEEKDAY(R20,2)),1,-10))/7)</f>
        <v>44</v>
      </c>
      <c r="R20" s="33">
        <f>Q18-MOD(WEEKDAY(Q18+6,2),7)</f>
        <v>44865</v>
      </c>
      <c r="S20" s="34">
        <f t="shared" ref="S20:X20" si="29">R20+1</f>
        <v>44866</v>
      </c>
      <c r="T20" s="34">
        <f t="shared" si="29"/>
        <v>44867</v>
      </c>
      <c r="U20" s="34">
        <f t="shared" si="29"/>
        <v>44868</v>
      </c>
      <c r="V20" s="34">
        <f t="shared" si="29"/>
        <v>44869</v>
      </c>
      <c r="W20" s="35">
        <f t="shared" si="29"/>
        <v>44870</v>
      </c>
      <c r="X20" s="36">
        <f t="shared" si="29"/>
        <v>44871</v>
      </c>
      <c r="Y20" s="32">
        <f t="shared" ref="Y20:Y25" si="30">INT((Z20-WEEKDAY(Z20,2)-DATE(YEAR(Z20+4-WEEKDAY(Z20,2)),1,-10))/7)</f>
        <v>48</v>
      </c>
      <c r="Z20" s="33">
        <f>Y18-MOD(WEEKDAY(Y18+6,2),7)</f>
        <v>44893</v>
      </c>
      <c r="AA20" s="34">
        <f t="shared" ref="AA20:AF20" si="31">Z20+1</f>
        <v>44894</v>
      </c>
      <c r="AB20" s="34">
        <f t="shared" si="31"/>
        <v>44895</v>
      </c>
      <c r="AC20" s="34">
        <f t="shared" si="31"/>
        <v>44896</v>
      </c>
      <c r="AD20" s="34">
        <f t="shared" si="31"/>
        <v>44897</v>
      </c>
      <c r="AE20" s="35">
        <f t="shared" si="31"/>
        <v>44898</v>
      </c>
      <c r="AF20" s="36">
        <f t="shared" si="31"/>
        <v>44899</v>
      </c>
    </row>
    <row r="21" spans="1:32" s="26" customFormat="1" ht="15.4" customHeight="1" x14ac:dyDescent="0.2">
      <c r="A21" s="32">
        <f t="shared" si="24"/>
        <v>36</v>
      </c>
      <c r="B21" s="37">
        <f t="shared" ref="B21:H25" si="32">B20+7</f>
        <v>44809</v>
      </c>
      <c r="C21" s="38">
        <f t="shared" si="32"/>
        <v>44810</v>
      </c>
      <c r="D21" s="38">
        <f t="shared" si="32"/>
        <v>44811</v>
      </c>
      <c r="E21" s="38">
        <f t="shared" si="32"/>
        <v>44812</v>
      </c>
      <c r="F21" s="38">
        <f t="shared" si="32"/>
        <v>44813</v>
      </c>
      <c r="G21" s="39">
        <f t="shared" si="32"/>
        <v>44814</v>
      </c>
      <c r="H21" s="40">
        <f t="shared" si="32"/>
        <v>44815</v>
      </c>
      <c r="I21" s="32">
        <f t="shared" si="26"/>
        <v>40</v>
      </c>
      <c r="J21" s="37">
        <f t="shared" ref="J21:P25" si="33">J20+7</f>
        <v>44837</v>
      </c>
      <c r="K21" s="38">
        <f t="shared" si="33"/>
        <v>44838</v>
      </c>
      <c r="L21" s="38">
        <f t="shared" si="33"/>
        <v>44839</v>
      </c>
      <c r="M21" s="38">
        <f t="shared" si="33"/>
        <v>44840</v>
      </c>
      <c r="N21" s="38">
        <f t="shared" si="33"/>
        <v>44841</v>
      </c>
      <c r="O21" s="39">
        <f t="shared" si="33"/>
        <v>44842</v>
      </c>
      <c r="P21" s="40">
        <f t="shared" si="33"/>
        <v>44843</v>
      </c>
      <c r="Q21" s="32">
        <f t="shared" si="28"/>
        <v>45</v>
      </c>
      <c r="R21" s="37">
        <f t="shared" ref="R21:X25" si="34">R20+7</f>
        <v>44872</v>
      </c>
      <c r="S21" s="38">
        <f t="shared" si="34"/>
        <v>44873</v>
      </c>
      <c r="T21" s="38">
        <f t="shared" si="34"/>
        <v>44874</v>
      </c>
      <c r="U21" s="38">
        <f t="shared" si="34"/>
        <v>44875</v>
      </c>
      <c r="V21" s="38">
        <f t="shared" si="34"/>
        <v>44876</v>
      </c>
      <c r="W21" s="39">
        <f t="shared" si="34"/>
        <v>44877</v>
      </c>
      <c r="X21" s="40">
        <f t="shared" si="34"/>
        <v>44878</v>
      </c>
      <c r="Y21" s="32">
        <f t="shared" si="30"/>
        <v>49</v>
      </c>
      <c r="Z21" s="37">
        <f t="shared" ref="Z21:AF25" si="35">Z20+7</f>
        <v>44900</v>
      </c>
      <c r="AA21" s="38">
        <f t="shared" si="35"/>
        <v>44901</v>
      </c>
      <c r="AB21" s="38">
        <f t="shared" si="35"/>
        <v>44902</v>
      </c>
      <c r="AC21" s="38">
        <f t="shared" si="35"/>
        <v>44903</v>
      </c>
      <c r="AD21" s="38">
        <f t="shared" si="35"/>
        <v>44904</v>
      </c>
      <c r="AE21" s="39">
        <f t="shared" si="35"/>
        <v>44905</v>
      </c>
      <c r="AF21" s="40">
        <f t="shared" si="35"/>
        <v>44906</v>
      </c>
    </row>
    <row r="22" spans="1:32" s="26" customFormat="1" ht="15.4" customHeight="1" x14ac:dyDescent="0.2">
      <c r="A22" s="32">
        <f t="shared" si="24"/>
        <v>37</v>
      </c>
      <c r="B22" s="37">
        <f t="shared" si="32"/>
        <v>44816</v>
      </c>
      <c r="C22" s="38">
        <f t="shared" si="32"/>
        <v>44817</v>
      </c>
      <c r="D22" s="38">
        <f t="shared" si="32"/>
        <v>44818</v>
      </c>
      <c r="E22" s="38">
        <f t="shared" si="32"/>
        <v>44819</v>
      </c>
      <c r="F22" s="38">
        <f t="shared" si="32"/>
        <v>44820</v>
      </c>
      <c r="G22" s="39">
        <f t="shared" si="32"/>
        <v>44821</v>
      </c>
      <c r="H22" s="40">
        <f t="shared" si="32"/>
        <v>44822</v>
      </c>
      <c r="I22" s="32">
        <f t="shared" si="26"/>
        <v>41</v>
      </c>
      <c r="J22" s="37">
        <f t="shared" si="33"/>
        <v>44844</v>
      </c>
      <c r="K22" s="38">
        <f t="shared" si="33"/>
        <v>44845</v>
      </c>
      <c r="L22" s="38">
        <f t="shared" si="33"/>
        <v>44846</v>
      </c>
      <c r="M22" s="38">
        <f t="shared" si="33"/>
        <v>44847</v>
      </c>
      <c r="N22" s="38">
        <f t="shared" si="33"/>
        <v>44848</v>
      </c>
      <c r="O22" s="39">
        <f t="shared" si="33"/>
        <v>44849</v>
      </c>
      <c r="P22" s="40">
        <f t="shared" si="33"/>
        <v>44850</v>
      </c>
      <c r="Q22" s="32">
        <f t="shared" si="28"/>
        <v>46</v>
      </c>
      <c r="R22" s="37">
        <f t="shared" si="34"/>
        <v>44879</v>
      </c>
      <c r="S22" s="38">
        <f t="shared" si="34"/>
        <v>44880</v>
      </c>
      <c r="T22" s="38">
        <f t="shared" si="34"/>
        <v>44881</v>
      </c>
      <c r="U22" s="38">
        <f t="shared" si="34"/>
        <v>44882</v>
      </c>
      <c r="V22" s="38">
        <f t="shared" si="34"/>
        <v>44883</v>
      </c>
      <c r="W22" s="39">
        <f t="shared" si="34"/>
        <v>44884</v>
      </c>
      <c r="X22" s="40">
        <f t="shared" si="34"/>
        <v>44885</v>
      </c>
      <c r="Y22" s="32">
        <f t="shared" si="30"/>
        <v>50</v>
      </c>
      <c r="Z22" s="37">
        <f t="shared" si="35"/>
        <v>44907</v>
      </c>
      <c r="AA22" s="38">
        <f t="shared" si="35"/>
        <v>44908</v>
      </c>
      <c r="AB22" s="38">
        <f t="shared" si="35"/>
        <v>44909</v>
      </c>
      <c r="AC22" s="38">
        <f t="shared" si="35"/>
        <v>44910</v>
      </c>
      <c r="AD22" s="38">
        <f t="shared" si="35"/>
        <v>44911</v>
      </c>
      <c r="AE22" s="39">
        <f t="shared" si="35"/>
        <v>44912</v>
      </c>
      <c r="AF22" s="40">
        <f t="shared" si="35"/>
        <v>44913</v>
      </c>
    </row>
    <row r="23" spans="1:32" s="26" customFormat="1" ht="15.4" customHeight="1" x14ac:dyDescent="0.2">
      <c r="A23" s="32">
        <f t="shared" si="24"/>
        <v>38</v>
      </c>
      <c r="B23" s="37">
        <f t="shared" si="32"/>
        <v>44823</v>
      </c>
      <c r="C23" s="38">
        <f t="shared" si="32"/>
        <v>44824</v>
      </c>
      <c r="D23" s="38">
        <f t="shared" si="32"/>
        <v>44825</v>
      </c>
      <c r="E23" s="38">
        <f t="shared" si="32"/>
        <v>44826</v>
      </c>
      <c r="F23" s="38">
        <f t="shared" si="32"/>
        <v>44827</v>
      </c>
      <c r="G23" s="39">
        <f t="shared" si="32"/>
        <v>44828</v>
      </c>
      <c r="H23" s="40">
        <f t="shared" si="32"/>
        <v>44829</v>
      </c>
      <c r="I23" s="32">
        <f t="shared" si="26"/>
        <v>42</v>
      </c>
      <c r="J23" s="37">
        <f t="shared" si="33"/>
        <v>44851</v>
      </c>
      <c r="K23" s="38">
        <f t="shared" si="33"/>
        <v>44852</v>
      </c>
      <c r="L23" s="38">
        <f t="shared" si="33"/>
        <v>44853</v>
      </c>
      <c r="M23" s="38">
        <f t="shared" si="33"/>
        <v>44854</v>
      </c>
      <c r="N23" s="38">
        <f t="shared" si="33"/>
        <v>44855</v>
      </c>
      <c r="O23" s="39">
        <f t="shared" si="33"/>
        <v>44856</v>
      </c>
      <c r="P23" s="40">
        <f t="shared" si="33"/>
        <v>44857</v>
      </c>
      <c r="Q23" s="32">
        <f t="shared" si="28"/>
        <v>47</v>
      </c>
      <c r="R23" s="37">
        <f t="shared" si="34"/>
        <v>44886</v>
      </c>
      <c r="S23" s="38">
        <f t="shared" si="34"/>
        <v>44887</v>
      </c>
      <c r="T23" s="38">
        <f t="shared" si="34"/>
        <v>44888</v>
      </c>
      <c r="U23" s="38">
        <f t="shared" si="34"/>
        <v>44889</v>
      </c>
      <c r="V23" s="38">
        <f t="shared" si="34"/>
        <v>44890</v>
      </c>
      <c r="W23" s="39">
        <f t="shared" si="34"/>
        <v>44891</v>
      </c>
      <c r="X23" s="40">
        <f t="shared" si="34"/>
        <v>44892</v>
      </c>
      <c r="Y23" s="32">
        <f t="shared" si="30"/>
        <v>51</v>
      </c>
      <c r="Z23" s="37">
        <f t="shared" si="35"/>
        <v>44914</v>
      </c>
      <c r="AA23" s="38">
        <f t="shared" si="35"/>
        <v>44915</v>
      </c>
      <c r="AB23" s="38">
        <f t="shared" si="35"/>
        <v>44916</v>
      </c>
      <c r="AC23" s="38">
        <f t="shared" si="35"/>
        <v>44917</v>
      </c>
      <c r="AD23" s="38">
        <f t="shared" si="35"/>
        <v>44918</v>
      </c>
      <c r="AE23" s="39">
        <f t="shared" si="35"/>
        <v>44919</v>
      </c>
      <c r="AF23" s="40">
        <f t="shared" si="35"/>
        <v>44920</v>
      </c>
    </row>
    <row r="24" spans="1:32" s="26" customFormat="1" ht="15.4" customHeight="1" x14ac:dyDescent="0.2">
      <c r="A24" s="32">
        <f t="shared" si="24"/>
        <v>39</v>
      </c>
      <c r="B24" s="37">
        <f t="shared" si="32"/>
        <v>44830</v>
      </c>
      <c r="C24" s="38">
        <f t="shared" si="32"/>
        <v>44831</v>
      </c>
      <c r="D24" s="38">
        <f t="shared" si="32"/>
        <v>44832</v>
      </c>
      <c r="E24" s="38">
        <f t="shared" si="32"/>
        <v>44833</v>
      </c>
      <c r="F24" s="38">
        <f t="shared" si="32"/>
        <v>44834</v>
      </c>
      <c r="G24" s="39">
        <f t="shared" si="32"/>
        <v>44835</v>
      </c>
      <c r="H24" s="40">
        <f t="shared" si="32"/>
        <v>44836</v>
      </c>
      <c r="I24" s="32">
        <f t="shared" si="26"/>
        <v>43</v>
      </c>
      <c r="J24" s="37">
        <f t="shared" si="33"/>
        <v>44858</v>
      </c>
      <c r="K24" s="38">
        <f t="shared" si="33"/>
        <v>44859</v>
      </c>
      <c r="L24" s="38">
        <f t="shared" si="33"/>
        <v>44860</v>
      </c>
      <c r="M24" s="38">
        <f t="shared" si="33"/>
        <v>44861</v>
      </c>
      <c r="N24" s="38">
        <f t="shared" si="33"/>
        <v>44862</v>
      </c>
      <c r="O24" s="39">
        <f t="shared" si="33"/>
        <v>44863</v>
      </c>
      <c r="P24" s="40">
        <f t="shared" si="33"/>
        <v>44864</v>
      </c>
      <c r="Q24" s="32">
        <f t="shared" si="28"/>
        <v>48</v>
      </c>
      <c r="R24" s="37">
        <f t="shared" si="34"/>
        <v>44893</v>
      </c>
      <c r="S24" s="38">
        <f t="shared" si="34"/>
        <v>44894</v>
      </c>
      <c r="T24" s="38">
        <f t="shared" si="34"/>
        <v>44895</v>
      </c>
      <c r="U24" s="38">
        <f t="shared" si="34"/>
        <v>44896</v>
      </c>
      <c r="V24" s="38">
        <f t="shared" si="34"/>
        <v>44897</v>
      </c>
      <c r="W24" s="39">
        <f t="shared" si="34"/>
        <v>44898</v>
      </c>
      <c r="X24" s="40">
        <f t="shared" si="34"/>
        <v>44899</v>
      </c>
      <c r="Y24" s="32">
        <f t="shared" si="30"/>
        <v>52</v>
      </c>
      <c r="Z24" s="37">
        <f t="shared" si="35"/>
        <v>44921</v>
      </c>
      <c r="AA24" s="38">
        <f t="shared" si="35"/>
        <v>44922</v>
      </c>
      <c r="AB24" s="38">
        <f t="shared" si="35"/>
        <v>44923</v>
      </c>
      <c r="AC24" s="38">
        <f t="shared" si="35"/>
        <v>44924</v>
      </c>
      <c r="AD24" s="38">
        <f t="shared" si="35"/>
        <v>44925</v>
      </c>
      <c r="AE24" s="39">
        <f t="shared" si="35"/>
        <v>44926</v>
      </c>
      <c r="AF24" s="40">
        <f t="shared" si="35"/>
        <v>44927</v>
      </c>
    </row>
    <row r="25" spans="1:32" s="26" customFormat="1" ht="15.4" customHeight="1" thickBot="1" x14ac:dyDescent="0.25">
      <c r="A25" s="41">
        <f t="shared" si="24"/>
        <v>40</v>
      </c>
      <c r="B25" s="42">
        <f t="shared" si="32"/>
        <v>44837</v>
      </c>
      <c r="C25" s="43">
        <f t="shared" si="32"/>
        <v>44838</v>
      </c>
      <c r="D25" s="43">
        <f t="shared" si="32"/>
        <v>44839</v>
      </c>
      <c r="E25" s="43">
        <f t="shared" si="32"/>
        <v>44840</v>
      </c>
      <c r="F25" s="43">
        <f t="shared" si="32"/>
        <v>44841</v>
      </c>
      <c r="G25" s="44">
        <f t="shared" si="32"/>
        <v>44842</v>
      </c>
      <c r="H25" s="45">
        <f t="shared" si="32"/>
        <v>44843</v>
      </c>
      <c r="I25" s="41">
        <f t="shared" si="26"/>
        <v>44</v>
      </c>
      <c r="J25" s="42">
        <f t="shared" si="33"/>
        <v>44865</v>
      </c>
      <c r="K25" s="43">
        <f t="shared" si="33"/>
        <v>44866</v>
      </c>
      <c r="L25" s="43">
        <f t="shared" si="33"/>
        <v>44867</v>
      </c>
      <c r="M25" s="43">
        <f t="shared" si="33"/>
        <v>44868</v>
      </c>
      <c r="N25" s="43">
        <f t="shared" si="33"/>
        <v>44869</v>
      </c>
      <c r="O25" s="44">
        <f t="shared" si="33"/>
        <v>44870</v>
      </c>
      <c r="P25" s="45">
        <f t="shared" si="33"/>
        <v>44871</v>
      </c>
      <c r="Q25" s="41">
        <f t="shared" si="28"/>
        <v>49</v>
      </c>
      <c r="R25" s="42">
        <f t="shared" si="34"/>
        <v>44900</v>
      </c>
      <c r="S25" s="43">
        <f t="shared" si="34"/>
        <v>44901</v>
      </c>
      <c r="T25" s="43">
        <f t="shared" si="34"/>
        <v>44902</v>
      </c>
      <c r="U25" s="43">
        <f t="shared" si="34"/>
        <v>44903</v>
      </c>
      <c r="V25" s="43">
        <f t="shared" si="34"/>
        <v>44904</v>
      </c>
      <c r="W25" s="44">
        <f t="shared" si="34"/>
        <v>44905</v>
      </c>
      <c r="X25" s="45">
        <f t="shared" si="34"/>
        <v>44906</v>
      </c>
      <c r="Y25" s="41">
        <f t="shared" si="30"/>
        <v>1</v>
      </c>
      <c r="Z25" s="42">
        <f t="shared" si="35"/>
        <v>44928</v>
      </c>
      <c r="AA25" s="43">
        <f t="shared" si="35"/>
        <v>44929</v>
      </c>
      <c r="AB25" s="43">
        <f t="shared" si="35"/>
        <v>44930</v>
      </c>
      <c r="AC25" s="43">
        <f t="shared" si="35"/>
        <v>44931</v>
      </c>
      <c r="AD25" s="43">
        <f t="shared" si="35"/>
        <v>44932</v>
      </c>
      <c r="AE25" s="44">
        <f t="shared" si="35"/>
        <v>44933</v>
      </c>
      <c r="AF25" s="45">
        <f t="shared" si="35"/>
        <v>44934</v>
      </c>
    </row>
    <row r="26" spans="1:32" s="26" customFormat="1" ht="15.4" customHeight="1" thickTop="1" x14ac:dyDescent="0.2">
      <c r="A26" s="54" t="s">
        <v>122</v>
      </c>
      <c r="AF26" s="51" t="str">
        <f>"Feiertage für das Bundesland " &amp; INDEX(_Laender,_Auswahl)</f>
        <v>Feiertage für das Bundesland Nordrhein-Westfalen</v>
      </c>
    </row>
    <row r="27" spans="1:32" s="26" customFormat="1" ht="15.4" customHeight="1" x14ac:dyDescent="0.2">
      <c r="AF27" s="51" t="s">
        <v>121</v>
      </c>
    </row>
    <row r="28" spans="1:32" s="26" customFormat="1" ht="15.4" customHeight="1" x14ac:dyDescent="0.2"/>
    <row r="29" spans="1:32" s="26" customFormat="1" ht="15.4" customHeight="1" x14ac:dyDescent="0.2"/>
    <row r="30" spans="1:32" s="26" customFormat="1" ht="15.4" customHeight="1" x14ac:dyDescent="0.2"/>
    <row r="31" spans="1:32" s="26" customFormat="1" ht="15.4" customHeight="1" x14ac:dyDescent="0.2"/>
    <row r="32" spans="1:32" s="26" customFormat="1" ht="15.4" customHeight="1" x14ac:dyDescent="0.2"/>
    <row r="33" s="26" customFormat="1" ht="15.4" customHeight="1" x14ac:dyDescent="0.2"/>
  </sheetData>
  <sheetProtection password="D957" sheet="1" objects="1" scenarios="1" formatCells="0" formatColumns="0" formatRows="0"/>
  <mergeCells count="13">
    <mergeCell ref="A18:H18"/>
    <mergeCell ref="I18:P18"/>
    <mergeCell ref="Q18:X18"/>
    <mergeCell ref="Y18:AF18"/>
    <mergeCell ref="A1:AF1"/>
    <mergeCell ref="A2:H2"/>
    <mergeCell ref="I2:P2"/>
    <mergeCell ref="Q2:X2"/>
    <mergeCell ref="Y2:AF2"/>
    <mergeCell ref="A10:H10"/>
    <mergeCell ref="I10:P10"/>
    <mergeCell ref="Q10:X10"/>
    <mergeCell ref="Y10:AF10"/>
  </mergeCells>
  <conditionalFormatting sqref="A2:AF2 A18:AF18 A10 I10:AF10">
    <cfRule type="expression" dxfId="33" priority="2">
      <formula>_FarbSchema=2</formula>
    </cfRule>
    <cfRule type="expression" dxfId="32" priority="3">
      <formula>_FarbSchema=3</formula>
    </cfRule>
    <cfRule type="expression" dxfId="31" priority="4">
      <formula>_FarbSchema=4</formula>
    </cfRule>
  </conditionalFormatting>
  <conditionalFormatting sqref="G3 O3 W3 AE3 G11 O11 W11 AE11 G19 O19 W19 AE19">
    <cfRule type="expression" dxfId="30" priority="5">
      <formula>_FarbSchema=2</formula>
    </cfRule>
    <cfRule type="expression" dxfId="29" priority="6">
      <formula>_FarbSchema=3</formula>
    </cfRule>
    <cfRule type="expression" dxfId="28" priority="7">
      <formula>_FarbSchema=4</formula>
    </cfRule>
  </conditionalFormatting>
  <conditionalFormatting sqref="H3 P3 X3 AF3 H11 P11 X11 AF11 H19 P19 X19 AF19">
    <cfRule type="expression" dxfId="27" priority="8">
      <formula>_FarbSchema=2</formula>
    </cfRule>
    <cfRule type="expression" dxfId="26" priority="9">
      <formula>_FarbSchema=3</formula>
    </cfRule>
    <cfRule type="expression" dxfId="25" priority="10">
      <formula>_FarbSchema=4</formula>
    </cfRule>
  </conditionalFormatting>
  <printOptions horizontalCentered="1" verticalCentered="1"/>
  <pageMargins left="0.19685039370078741" right="0.19685039370078741" top="0.19685039370078741" bottom="0.31496062992125984" header="0" footer="0.15748031496062992"/>
  <pageSetup paperSize="11" scale="91" orientation="landscape" horizontalDpi="4294967293"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C6AD9CFE-BF90-4059-9A34-E984B181A11D}">
            <xm:f>ISODD(INT('dc3'!A4/2^2))</xm:f>
            <x14:dxf>
              <font>
                <color theme="0" tint="-0.14996795556505021"/>
              </font>
            </x14:dxf>
          </x14:cfRule>
          <x14:cfRule type="expression" priority="11" id="{250B485C-8598-4586-BC6C-8FAA6BBCD843}">
            <xm:f>AND(ISODD(INT('dc3'!A4/2^1)),ISODD(INT('dc3'!XFD5/2^2)))</xm:f>
            <x14:dxf>
              <font>
                <b/>
                <i val="0"/>
                <color theme="0" tint="-0.14993743705557422"/>
              </font>
            </x14:dxf>
          </x14:cfRule>
          <x14:cfRule type="expression" priority="12" id="{18F3C0C1-0E3E-44DA-B5CE-3E84159F557A}">
            <xm:f>AND(ISODD(INT('dc3'!A4/2^1)),_FarbSchema=2)</xm:f>
            <x14:dxf>
              <font>
                <b/>
                <i val="0"/>
                <color theme="6" tint="-0.24994659260841701"/>
              </font>
            </x14:dxf>
          </x14:cfRule>
          <x14:cfRule type="expression" priority="13" id="{F0ADFAF3-9F59-45A6-9E52-4046C2877B32}">
            <xm:f>AND(ISODD(INT('dc3'!A4/2^1)),_FarbSchema=3)</xm:f>
            <x14:dxf>
              <font>
                <b/>
                <i val="0"/>
                <color theme="9" tint="-0.24994659260841701"/>
              </font>
            </x14:dxf>
          </x14:cfRule>
          <x14:cfRule type="expression" priority="14" id="{74574AFB-BF83-4044-9740-B297C2899DA9}">
            <xm:f>AND(ISODD(INT('dc3'!A4/2^1)),_FarbSchema=4)</xm:f>
            <x14:dxf>
              <font>
                <b/>
                <i val="0"/>
                <color theme="4" tint="-0.24994659260841701"/>
              </font>
            </x14:dxf>
          </x14:cfRule>
          <x14:cfRule type="expression" priority="15" id="{840765CB-52E1-4340-AEAF-D4A0C029739D}">
            <xm:f>AND(ISODD(INT('dc3'!A4/2^0)),_FarbSchema=2)</xm:f>
            <x14:dxf>
              <font>
                <b/>
                <i val="0"/>
                <color theme="6" tint="0.39994506668294322"/>
              </font>
            </x14:dxf>
          </x14:cfRule>
          <x14:cfRule type="expression" priority="31" id="{A95EA498-3DBD-4092-8167-4083387B5FA9}">
            <xm:f>AND(ISODD(INT('dc3'!A4/2^0)),_FarbSchema=3)</xm:f>
            <x14:dxf>
              <font>
                <b/>
                <i val="0"/>
                <color theme="9" tint="0.39994506668294322"/>
              </font>
            </x14:dxf>
          </x14:cfRule>
          <x14:cfRule type="expression" priority="32" id="{27FC745A-AA23-4036-B700-04C9CE87BC0B}">
            <xm:f>AND(ISODD(INT('dc3'!A4/2^0)),_FarbSchema=4)</xm:f>
            <x14:dxf>
              <font>
                <b/>
                <i val="0"/>
                <color theme="4" tint="0.39994506668294322"/>
              </font>
            </x14:dxf>
          </x14:cfRule>
          <xm:sqref>A4:AF25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G256"/>
  <sheetViews>
    <sheetView showGridLines="0" showRowColHeaders="0" zoomScaleNormal="100" zoomScalePageLayoutView="40" workbookViewId="0">
      <selection sqref="A1:X1"/>
    </sheetView>
  </sheetViews>
  <sheetFormatPr baseColWidth="10" defaultRowHeight="12.75" x14ac:dyDescent="0.2"/>
  <cols>
    <col min="1" max="1" width="2.85546875" customWidth="1"/>
    <col min="2" max="2" width="3.5703125" customWidth="1"/>
    <col min="3" max="3" width="28.5703125" customWidth="1"/>
    <col min="4" max="4" width="2.85546875" customWidth="1"/>
    <col min="5" max="5" width="3" customWidth="1"/>
    <col min="6" max="6" width="3.5703125" customWidth="1"/>
    <col min="7" max="7" width="28.5703125" customWidth="1"/>
    <col min="8" max="9" width="2.85546875" customWidth="1"/>
    <col min="10" max="10" width="3.5703125" customWidth="1"/>
    <col min="11" max="11" width="28.5703125" customWidth="1"/>
    <col min="12" max="13" width="2.85546875" customWidth="1"/>
    <col min="14" max="14" width="3.5703125" customWidth="1"/>
    <col min="15" max="15" width="28.5703125" customWidth="1"/>
    <col min="16" max="17" width="2.85546875" customWidth="1"/>
    <col min="18" max="18" width="3.5703125" customWidth="1"/>
    <col min="19" max="19" width="28.5703125" customWidth="1"/>
    <col min="20" max="21" width="2.85546875" customWidth="1"/>
    <col min="22" max="22" width="3.5703125" customWidth="1"/>
    <col min="23" max="23" width="28.5703125" customWidth="1"/>
    <col min="24" max="24" width="2.85546875" customWidth="1"/>
    <col min="25" max="25" width="10" customWidth="1"/>
    <col min="26" max="26" width="9.28515625" customWidth="1"/>
    <col min="27" max="27" width="18" customWidth="1"/>
    <col min="28" max="28" width="11.5703125" customWidth="1"/>
    <col min="29" max="29" width="10" customWidth="1"/>
    <col min="30" max="30" width="9.28515625" customWidth="1"/>
    <col min="31" max="31" width="18" customWidth="1"/>
    <col min="32" max="32" width="11.5703125" customWidth="1"/>
    <col min="33" max="33" width="10" customWidth="1"/>
    <col min="34" max="34" width="9.28515625" customWidth="1"/>
    <col min="35" max="35" width="18" customWidth="1"/>
    <col min="36" max="36" width="11.5703125" customWidth="1"/>
    <col min="37" max="37" width="10" customWidth="1"/>
    <col min="38" max="38" width="9.28515625" customWidth="1"/>
    <col min="39" max="39" width="18" customWidth="1"/>
    <col min="40" max="40" width="11.5703125" customWidth="1"/>
    <col min="41" max="41" width="10" customWidth="1"/>
    <col min="42" max="42" width="9.28515625" customWidth="1"/>
    <col min="43" max="43" width="18" customWidth="1"/>
    <col min="44" max="44" width="11.5703125" customWidth="1"/>
    <col min="45" max="45" width="10" customWidth="1"/>
    <col min="46" max="46" width="9.28515625" customWidth="1"/>
    <col min="47" max="47" width="18" customWidth="1"/>
    <col min="48" max="48" width="11.5703125" customWidth="1"/>
  </cols>
  <sheetData>
    <row r="1" spans="1:59" ht="26.25" customHeight="1" thickBot="1" x14ac:dyDescent="0.25">
      <c r="A1" s="111" t="str">
        <f>"Jahresplaner " &amp; TEXT(_Jahr,"0000")</f>
        <v>Jahresplaner 2022</v>
      </c>
      <c r="B1" s="111"/>
      <c r="C1" s="111"/>
      <c r="D1" s="111"/>
      <c r="E1" s="111"/>
      <c r="F1" s="111"/>
      <c r="G1" s="111"/>
      <c r="H1" s="111"/>
      <c r="I1" s="111"/>
      <c r="J1" s="111"/>
      <c r="K1" s="111"/>
      <c r="L1" s="111"/>
      <c r="M1" s="111"/>
      <c r="N1" s="111"/>
      <c r="O1" s="111"/>
      <c r="P1" s="111"/>
      <c r="Q1" s="111"/>
      <c r="R1" s="111"/>
      <c r="S1" s="111"/>
      <c r="T1" s="111"/>
      <c r="U1" s="111"/>
      <c r="V1" s="111"/>
      <c r="W1" s="111"/>
      <c r="X1" s="111"/>
      <c r="AW1" s="20"/>
      <c r="AX1" s="20"/>
      <c r="AY1" s="20"/>
      <c r="AZ1" s="20"/>
      <c r="BA1" s="20"/>
      <c r="BB1" s="20"/>
      <c r="BC1" s="20"/>
      <c r="BD1" s="20"/>
      <c r="BE1" s="20"/>
      <c r="BF1" s="20"/>
      <c r="BG1" s="20"/>
    </row>
    <row r="2" spans="1:59" ht="22.5" customHeight="1" thickTop="1" thickBot="1" x14ac:dyDescent="0.25">
      <c r="A2" s="114">
        <f>DATE(_Jahr,1,1)</f>
        <v>44562</v>
      </c>
      <c r="B2" s="114"/>
      <c r="C2" s="114"/>
      <c r="D2" s="114"/>
      <c r="E2" s="114">
        <f>DATE(_Jahr,2,1)</f>
        <v>44593</v>
      </c>
      <c r="F2" s="114"/>
      <c r="G2" s="114"/>
      <c r="H2" s="114"/>
      <c r="I2" s="114">
        <f>DATE(_Jahr,3,1)</f>
        <v>44621</v>
      </c>
      <c r="J2" s="114"/>
      <c r="K2" s="114"/>
      <c r="L2" s="114"/>
      <c r="M2" s="114">
        <f>DATE(_Jahr,4,1)</f>
        <v>44652</v>
      </c>
      <c r="N2" s="114"/>
      <c r="O2" s="114"/>
      <c r="P2" s="114"/>
      <c r="Q2" s="114">
        <f>DATE(_Jahr,5,1)</f>
        <v>44682</v>
      </c>
      <c r="R2" s="114"/>
      <c r="S2" s="114"/>
      <c r="T2" s="114"/>
      <c r="U2" s="114">
        <f>DATE(_Jahr,6,1)</f>
        <v>44713</v>
      </c>
      <c r="V2" s="114"/>
      <c r="W2" s="114"/>
      <c r="X2" s="114"/>
    </row>
    <row r="3" spans="1:59" ht="5.25" customHeight="1" x14ac:dyDescent="0.2">
      <c r="A3" s="106">
        <f>A2</f>
        <v>44562</v>
      </c>
      <c r="B3" s="102">
        <f>A3</f>
        <v>44562</v>
      </c>
      <c r="C3" s="104" t="str">
        <f ca="1">IFERROR(INDEX(_AnzeigeText,MATCH(B3,_FeiertagsDaten,0)),"")</f>
        <v>Neujahr</v>
      </c>
      <c r="D3" s="112">
        <f>IF(OR(WEEKDAY(A3,2)=1,DAY(A3)=1),TRUNC((A3-DATE(YEAR(A3+3-MOD(A3-2,7)),1,MOD(A3-2,7)-9))/7),"")</f>
        <v>52</v>
      </c>
      <c r="E3" s="106">
        <f>E2</f>
        <v>44593</v>
      </c>
      <c r="F3" s="102">
        <f>E3</f>
        <v>44593</v>
      </c>
      <c r="G3" s="104" t="str">
        <f ca="1">IFERROR(INDEX(_AnzeigeText,MATCH(F3,_FeiertagsDaten,0)),"")</f>
        <v/>
      </c>
      <c r="H3" s="112">
        <f>IF(OR(WEEKDAY(E3,2)=1,DAY(E3)=1),TRUNC((E3-DATE(YEAR(E3+3-MOD(E3-2,7)),1,MOD(E3-2,7)-9))/7),"")</f>
        <v>5</v>
      </c>
      <c r="I3" s="106">
        <f>I2</f>
        <v>44621</v>
      </c>
      <c r="J3" s="102">
        <f>I3</f>
        <v>44621</v>
      </c>
      <c r="K3" s="104" t="str">
        <f ca="1">IFERROR(INDEX(_AnzeigeText,MATCH(J3,_FeiertagsDaten,0)),"")</f>
        <v>Fastnacht</v>
      </c>
      <c r="L3" s="112">
        <f>IF(OR(WEEKDAY(I3,2)=1,DAY(I3)=1),TRUNC((I3-DATE(YEAR(I3+3-MOD(I3-2,7)),1,MOD(I3-2,7)-9))/7),"")</f>
        <v>9</v>
      </c>
      <c r="M3" s="106">
        <f>M2</f>
        <v>44652</v>
      </c>
      <c r="N3" s="102">
        <f>M3</f>
        <v>44652</v>
      </c>
      <c r="O3" s="104" t="str">
        <f ca="1">IFERROR(INDEX(_AnzeigeText,MATCH(N3,_FeiertagsDaten,0)),"")</f>
        <v/>
      </c>
      <c r="P3" s="112">
        <f>IF(OR(WEEKDAY(M3,2)=1,DAY(M3)=1),TRUNC((M3-DATE(YEAR(M3+3-MOD(M3-2,7)),1,MOD(M3-2,7)-9))/7),"")</f>
        <v>13</v>
      </c>
      <c r="Q3" s="106">
        <f>Q2</f>
        <v>44682</v>
      </c>
      <c r="R3" s="102">
        <f>Q3</f>
        <v>44682</v>
      </c>
      <c r="S3" s="104" t="str">
        <f ca="1">IFERROR(INDEX(_AnzeigeText,MATCH(R3,_FeiertagsDaten,0)),"")</f>
        <v>Maifeiertag</v>
      </c>
      <c r="T3" s="112">
        <f>IF(OR(WEEKDAY(Q3,2)=1,DAY(Q3)=1),TRUNC((Q3-DATE(YEAR(Q3+3-MOD(Q3-2,7)),1,MOD(Q3-2,7)-9))/7),"")</f>
        <v>17</v>
      </c>
      <c r="U3" s="106">
        <f>U2</f>
        <v>44713</v>
      </c>
      <c r="V3" s="102">
        <f>U3</f>
        <v>44713</v>
      </c>
      <c r="W3" s="104" t="str">
        <f ca="1">IFERROR(INDEX(_AnzeigeText,MATCH(V3,_FeiertagsDaten,0)),"")</f>
        <v/>
      </c>
      <c r="X3" s="112">
        <f>IF(OR(WEEKDAY(U3,2)=1,DAY(U3)=1),TRUNC((U3-DATE(YEAR(U3+3-MOD(U3-2,7)),1,MOD(U3-2,7)-9))/7),"")</f>
        <v>22</v>
      </c>
    </row>
    <row r="4" spans="1:59" ht="5.25" customHeight="1" x14ac:dyDescent="0.2">
      <c r="A4" s="107"/>
      <c r="B4" s="103"/>
      <c r="C4" s="105"/>
      <c r="D4" s="113"/>
      <c r="E4" s="107"/>
      <c r="F4" s="103"/>
      <c r="G4" s="105"/>
      <c r="H4" s="113"/>
      <c r="I4" s="107"/>
      <c r="J4" s="103"/>
      <c r="K4" s="105"/>
      <c r="L4" s="113"/>
      <c r="M4" s="107"/>
      <c r="N4" s="103"/>
      <c r="O4" s="105"/>
      <c r="P4" s="113"/>
      <c r="Q4" s="107"/>
      <c r="R4" s="103"/>
      <c r="S4" s="105"/>
      <c r="T4" s="113"/>
      <c r="U4" s="107"/>
      <c r="V4" s="103"/>
      <c r="W4" s="105"/>
      <c r="X4" s="113"/>
    </row>
    <row r="5" spans="1:59" ht="9.75" customHeight="1" x14ac:dyDescent="0.2">
      <c r="A5" s="107"/>
      <c r="B5" s="103"/>
      <c r="C5" s="69" t="str">
        <f ca="1">IFERROR(INDEX(_AnzeigeText2,MATCH(B3,_EreignisseDatum,0)),"")</f>
        <v/>
      </c>
      <c r="D5" s="109" t="str">
        <f>IF(A3=_Start_MESZ,"SZ",IF(A3=_Ende_MESZ,"SZ",""))</f>
        <v/>
      </c>
      <c r="E5" s="107"/>
      <c r="F5" s="103"/>
      <c r="G5" s="69" t="str">
        <f ca="1">IFERROR(INDEX(_AnzeigeText2,MATCH(F3,_EreignisseDatum,0)),"")</f>
        <v/>
      </c>
      <c r="H5" s="109" t="str">
        <f>IF(E3=_Start_MESZ,"SZ",IF(E3=_Ende_MESZ,"SZ",""))</f>
        <v/>
      </c>
      <c r="I5" s="107"/>
      <c r="J5" s="103"/>
      <c r="K5" s="69" t="str">
        <f ca="1">IFERROR(INDEX(_AnzeigeText2,MATCH(J3,_EreignisseDatum,0)),"")</f>
        <v/>
      </c>
      <c r="L5" s="109" t="str">
        <f>IF(I3=_Start_MESZ,"SZ",IF(I3=_Ende_MESZ,"SZ",""))</f>
        <v/>
      </c>
      <c r="M5" s="107"/>
      <c r="N5" s="103"/>
      <c r="O5" s="69" t="str">
        <f ca="1">IFERROR(INDEX(_AnzeigeText2,MATCH(N3,_EreignisseDatum,0)),"")</f>
        <v/>
      </c>
      <c r="P5" s="109" t="str">
        <f>IF(M3=_Start_MESZ,"SZ",IF(M3=_Ende_MESZ,"SZ",""))</f>
        <v/>
      </c>
      <c r="Q5" s="107"/>
      <c r="R5" s="103"/>
      <c r="S5" s="69" t="str">
        <f ca="1">IFERROR(INDEX(_AnzeigeText2,MATCH(R3,_EreignisseDatum,0)),"")</f>
        <v/>
      </c>
      <c r="T5" s="109" t="str">
        <f>IF(Q3=_Start_MESZ,"SZ",IF(Q3=_Ende_MESZ,"SZ",""))</f>
        <v/>
      </c>
      <c r="U5" s="107"/>
      <c r="V5" s="103"/>
      <c r="W5" s="69" t="str">
        <f ca="1">IFERROR(INDEX(_AnzeigeText2,MATCH(V3,_EreignisseDatum,0)),"")</f>
        <v>Omas Geburtstag (80)</v>
      </c>
      <c r="X5" s="109" t="str">
        <f>IF(U3=_Start_MESZ,"SZ",IF(U3=_Ende_MESZ,"SZ",""))</f>
        <v/>
      </c>
    </row>
    <row r="6" spans="1:59" ht="9.75" customHeight="1" thickBot="1" x14ac:dyDescent="0.25">
      <c r="A6" s="108"/>
      <c r="B6" s="70">
        <f>B3-_fstDay+1</f>
        <v>1</v>
      </c>
      <c r="C6" s="68" t="str">
        <f ca="1">IFERROR(IF(ISNA(INDEX(_AnzeigeText2,MATCH(B3,_EreignisseDatum,0))),"",IF(INDEX(_EreignisseHaeufigkeit,MATCH(B3,_EreignisseDatum,0))=1,"",INDEX(_AnzeigeText2,MATCH(B3,_EreignisseDatum,0)+1))),"")</f>
        <v/>
      </c>
      <c r="D6" s="110"/>
      <c r="E6" s="108"/>
      <c r="F6" s="70">
        <f>F3-_fstDay+1</f>
        <v>32</v>
      </c>
      <c r="G6" s="68" t="str">
        <f ca="1">IFERROR(IF(ISNA(INDEX(_AnzeigeText2,MATCH(F3,_EreignisseDatum,0))),"",IF(INDEX(_EreignisseHaeufigkeit,MATCH(F3,_EreignisseDatum,0))=1,"",INDEX(_AnzeigeText2,MATCH(F3,_EreignisseDatum,0)+1))),"")</f>
        <v/>
      </c>
      <c r="H6" s="110"/>
      <c r="I6" s="108"/>
      <c r="J6" s="70">
        <f>J3-_fstDay+1</f>
        <v>60</v>
      </c>
      <c r="K6" s="68" t="str">
        <f ca="1">IFERROR(IF(ISNA(INDEX(_AnzeigeText2,MATCH(J3,_EreignisseDatum,0))),"",IF(INDEX(_EreignisseHaeufigkeit,MATCH(J3,_EreignisseDatum,0))=1,"",INDEX(_AnzeigeText2,MATCH(J3,_EreignisseDatum,0)+1))),"")</f>
        <v/>
      </c>
      <c r="L6" s="110"/>
      <c r="M6" s="108"/>
      <c r="N6" s="70">
        <f>N3-_fstDay+1</f>
        <v>91</v>
      </c>
      <c r="O6" s="68" t="str">
        <f ca="1">IFERROR(IF(ISNA(INDEX(_AnzeigeText2,MATCH(N3,_EreignisseDatum,0))),"",IF(INDEX(_EreignisseHaeufigkeit,MATCH(N3,_EreignisseDatum,0))=1,"",INDEX(_AnzeigeText2,MATCH(N3,_EreignisseDatum,0)+1))),"")</f>
        <v/>
      </c>
      <c r="P6" s="110"/>
      <c r="Q6" s="108"/>
      <c r="R6" s="70">
        <f>R3-_fstDay+1</f>
        <v>121</v>
      </c>
      <c r="S6" s="68" t="str">
        <f ca="1">IFERROR(IF(ISNA(INDEX(_AnzeigeText2,MATCH(R3,_EreignisseDatum,0))),"",IF(INDEX(_EreignisseHaeufigkeit,MATCH(R3,_EreignisseDatum,0))=1,"",INDEX(_AnzeigeText2,MATCH(R3,_EreignisseDatum,0)+1))),"")</f>
        <v/>
      </c>
      <c r="T6" s="110"/>
      <c r="U6" s="108"/>
      <c r="V6" s="70">
        <f>V3-_fstDay+1</f>
        <v>152</v>
      </c>
      <c r="W6" s="68" t="str">
        <f ca="1">IFERROR(IF(ISNA(INDEX(_AnzeigeText2,MATCH(V3,_EreignisseDatum,0))),"",IF(INDEX(_EreignisseHaeufigkeit,MATCH(V3,_EreignisseDatum,0))=1,"",INDEX(_AnzeigeText2,MATCH(V3,_EreignisseDatum,0)+1))),"")</f>
        <v/>
      </c>
      <c r="X6" s="110"/>
    </row>
    <row r="7" spans="1:59" ht="5.25" customHeight="1" x14ac:dyDescent="0.2">
      <c r="A7" s="106">
        <f>A3+1</f>
        <v>44563</v>
      </c>
      <c r="B7" s="102">
        <f>A7</f>
        <v>44563</v>
      </c>
      <c r="C7" s="104" t="str">
        <f ca="1">IFERROR(INDEX(_AnzeigeText,MATCH(B7,_FeiertagsDaten,0)),"")</f>
        <v/>
      </c>
      <c r="D7" s="112" t="str">
        <f>IF(OR(WEEKDAY(A7,2)=1,DAY(A7)=1),TRUNC((A7-DATE(YEAR(A7+3-MOD(A7-2,7)),1,MOD(A7-2,7)-9))/7),"")</f>
        <v/>
      </c>
      <c r="E7" s="106">
        <f>E3+1</f>
        <v>44594</v>
      </c>
      <c r="F7" s="102">
        <f>E7</f>
        <v>44594</v>
      </c>
      <c r="G7" s="104" t="str">
        <f ca="1">IFERROR(INDEX(_AnzeigeText,MATCH(F7,_FeiertagsDaten,0)),"")</f>
        <v/>
      </c>
      <c r="H7" s="112" t="str">
        <f>IF(OR(WEEKDAY(E7,2)=1,DAY(E7)=1),TRUNC((E7-DATE(YEAR(E7+3-MOD(E7-2,7)),1,MOD(E7-2,7)-9))/7),"")</f>
        <v/>
      </c>
      <c r="I7" s="106">
        <f>I3+1</f>
        <v>44622</v>
      </c>
      <c r="J7" s="102">
        <f>I7</f>
        <v>44622</v>
      </c>
      <c r="K7" s="104" t="str">
        <f ca="1">IFERROR(INDEX(_AnzeigeText,MATCH(J7,_FeiertagsDaten,0)),"")</f>
        <v>Aschermittwoch</v>
      </c>
      <c r="L7" s="112" t="str">
        <f>IF(OR(WEEKDAY(I7,2)=1,DAY(I7)=1),TRUNC((I7-DATE(YEAR(I7+3-MOD(I7-2,7)),1,MOD(I7-2,7)-9))/7),"")</f>
        <v/>
      </c>
      <c r="M7" s="106">
        <f>M3+1</f>
        <v>44653</v>
      </c>
      <c r="N7" s="102">
        <f>M7</f>
        <v>44653</v>
      </c>
      <c r="O7" s="104" t="str">
        <f ca="1">IFERROR(INDEX(_AnzeigeText,MATCH(N7,_FeiertagsDaten,0)),"")</f>
        <v/>
      </c>
      <c r="P7" s="112" t="str">
        <f>IF(OR(WEEKDAY(M7,2)=1,DAY(M7)=1),TRUNC((M7-DATE(YEAR(M7+3-MOD(M7-2,7)),1,MOD(M7-2,7)-9))/7),"")</f>
        <v/>
      </c>
      <c r="Q7" s="106">
        <f>Q3+1</f>
        <v>44683</v>
      </c>
      <c r="R7" s="102">
        <f>Q7</f>
        <v>44683</v>
      </c>
      <c r="S7" s="104" t="str">
        <f ca="1">IFERROR(INDEX(_AnzeigeText,MATCH(R7,_FeiertagsDaten,0)),"")</f>
        <v/>
      </c>
      <c r="T7" s="112">
        <f>IF(OR(WEEKDAY(Q7,2)=1,DAY(Q7)=1),TRUNC((Q7-DATE(YEAR(Q7+3-MOD(Q7-2,7)),1,MOD(Q7-2,7)-9))/7),"")</f>
        <v>18</v>
      </c>
      <c r="U7" s="106">
        <f>U3+1</f>
        <v>44714</v>
      </c>
      <c r="V7" s="102">
        <f>U7</f>
        <v>44714</v>
      </c>
      <c r="W7" s="104" t="str">
        <f ca="1">IFERROR(INDEX(_AnzeigeText,MATCH(V7,_FeiertagsDaten,0)),"")</f>
        <v/>
      </c>
      <c r="X7" s="112" t="str">
        <f>IF(OR(WEEKDAY(U7,2)=1,DAY(U7)=1),TRUNC((U7-DATE(YEAR(U7+3-MOD(U7-2,7)),1,MOD(U7-2,7)-9))/7),"")</f>
        <v/>
      </c>
    </row>
    <row r="8" spans="1:59" ht="5.25" customHeight="1" x14ac:dyDescent="0.2">
      <c r="A8" s="107"/>
      <c r="B8" s="103"/>
      <c r="C8" s="105"/>
      <c r="D8" s="113"/>
      <c r="E8" s="107"/>
      <c r="F8" s="103"/>
      <c r="G8" s="105"/>
      <c r="H8" s="113"/>
      <c r="I8" s="107"/>
      <c r="J8" s="103"/>
      <c r="K8" s="105"/>
      <c r="L8" s="113"/>
      <c r="M8" s="107"/>
      <c r="N8" s="103"/>
      <c r="O8" s="105"/>
      <c r="P8" s="113"/>
      <c r="Q8" s="107"/>
      <c r="R8" s="103"/>
      <c r="S8" s="105"/>
      <c r="T8" s="113"/>
      <c r="U8" s="107"/>
      <c r="V8" s="103"/>
      <c r="W8" s="105"/>
      <c r="X8" s="113"/>
    </row>
    <row r="9" spans="1:59" ht="9.75" customHeight="1" x14ac:dyDescent="0.2">
      <c r="A9" s="107"/>
      <c r="B9" s="103"/>
      <c r="C9" s="69" t="str">
        <f ca="1">IFERROR(INDEX(_AnzeigeText2,MATCH(B7,_EreignisseDatum,0)),"")</f>
        <v/>
      </c>
      <c r="D9" s="109" t="str">
        <f>IF(A7=_Start_MESZ,"SZ",IF(A7=_Ende_MESZ,"SZ",""))</f>
        <v/>
      </c>
      <c r="E9" s="107"/>
      <c r="F9" s="103"/>
      <c r="G9" s="69" t="str">
        <f ca="1">IFERROR(INDEX(_AnzeigeText2,MATCH(F7,_EreignisseDatum,0)),"")</f>
        <v/>
      </c>
      <c r="H9" s="109" t="str">
        <f>IF(E7=_Start_MESZ,"SZ",IF(E7=_Ende_MESZ,"SZ",""))</f>
        <v/>
      </c>
      <c r="I9" s="107"/>
      <c r="J9" s="103"/>
      <c r="K9" s="69" t="str">
        <f ca="1">IFERROR(INDEX(_AnzeigeText2,MATCH(J7,_EreignisseDatum,0)),"")</f>
        <v/>
      </c>
      <c r="L9" s="109" t="str">
        <f>IF(I7=_Start_MESZ,"SZ",IF(I7=_Ende_MESZ,"SZ",""))</f>
        <v/>
      </c>
      <c r="M9" s="107"/>
      <c r="N9" s="103"/>
      <c r="O9" s="69" t="str">
        <f ca="1">IFERROR(INDEX(_AnzeigeText2,MATCH(N7,_EreignisseDatum,0)),"")</f>
        <v/>
      </c>
      <c r="P9" s="109" t="str">
        <f>IF(M7=_Start_MESZ,"SZ",IF(M7=_Ende_MESZ,"SZ",""))</f>
        <v/>
      </c>
      <c r="Q9" s="107"/>
      <c r="R9" s="103"/>
      <c r="S9" s="69" t="str">
        <f ca="1">IFERROR(INDEX(_AnzeigeText2,MATCH(R7,_EreignisseDatum,0)),"")</f>
        <v/>
      </c>
      <c r="T9" s="109" t="str">
        <f>IF(Q7=_Start_MESZ,"SZ",IF(Q7=_Ende_MESZ,"SZ",""))</f>
        <v/>
      </c>
      <c r="U9" s="107"/>
      <c r="V9" s="103"/>
      <c r="W9" s="69" t="str">
        <f ca="1">IFERROR(INDEX(_AnzeigeText2,MATCH(V7,_EreignisseDatum,0)),"")</f>
        <v/>
      </c>
      <c r="X9" s="109" t="str">
        <f>IF(U7=_Start_MESZ,"SZ",IF(U7=_Ende_MESZ,"SZ",""))</f>
        <v/>
      </c>
    </row>
    <row r="10" spans="1:59" ht="9.75" customHeight="1" thickBot="1" x14ac:dyDescent="0.25">
      <c r="A10" s="108"/>
      <c r="B10" s="70">
        <f>B7-_fstDay+1</f>
        <v>2</v>
      </c>
      <c r="C10" s="68" t="str">
        <f ca="1">IFERROR(IF(ISNA(INDEX(_AnzeigeText2,MATCH(B7,_EreignisseDatum,0))),"",IF(INDEX(_EreignisseHaeufigkeit,MATCH(B7,_EreignisseDatum,0))=1,"",INDEX(_AnzeigeText2,MATCH(B7,_EreignisseDatum,0)+1))),"")</f>
        <v/>
      </c>
      <c r="D10" s="110"/>
      <c r="E10" s="108"/>
      <c r="F10" s="70">
        <f>F7-_fstDay+1</f>
        <v>33</v>
      </c>
      <c r="G10" s="68" t="str">
        <f ca="1">IFERROR(IF(ISNA(INDEX(_AnzeigeText2,MATCH(F7,_EreignisseDatum,0))),"",IF(INDEX(_EreignisseHaeufigkeit,MATCH(F7,_EreignisseDatum,0))=1,"",INDEX(_AnzeigeText2,MATCH(F7,_EreignisseDatum,0)+1))),"")</f>
        <v/>
      </c>
      <c r="H10" s="110"/>
      <c r="I10" s="108"/>
      <c r="J10" s="70">
        <f>J7-_fstDay+1</f>
        <v>61</v>
      </c>
      <c r="K10" s="68" t="str">
        <f ca="1">IFERROR(IF(ISNA(INDEX(_AnzeigeText2,MATCH(J7,_EreignisseDatum,0))),"",IF(INDEX(_EreignisseHaeufigkeit,MATCH(J7,_EreignisseDatum,0))=1,"",INDEX(_AnzeigeText2,MATCH(J7,_EreignisseDatum,0)+1))),"")</f>
        <v/>
      </c>
      <c r="L10" s="110"/>
      <c r="M10" s="108"/>
      <c r="N10" s="70">
        <f>N7-_fstDay+1</f>
        <v>92</v>
      </c>
      <c r="O10" s="68" t="str">
        <f ca="1">IFERROR(IF(ISNA(INDEX(_AnzeigeText2,MATCH(N7,_EreignisseDatum,0))),"",IF(INDEX(_EreignisseHaeufigkeit,MATCH(N7,_EreignisseDatum,0))=1,"",INDEX(_AnzeigeText2,MATCH(N7,_EreignisseDatum,0)+1))),"")</f>
        <v/>
      </c>
      <c r="P10" s="110"/>
      <c r="Q10" s="108"/>
      <c r="R10" s="70">
        <f>R7-_fstDay+1</f>
        <v>122</v>
      </c>
      <c r="S10" s="68" t="str">
        <f ca="1">IFERROR(IF(ISNA(INDEX(_AnzeigeText2,MATCH(R7,_EreignisseDatum,0))),"",IF(INDEX(_EreignisseHaeufigkeit,MATCH(R7,_EreignisseDatum,0))=1,"",INDEX(_AnzeigeText2,MATCH(R7,_EreignisseDatum,0)+1))),"")</f>
        <v/>
      </c>
      <c r="T10" s="110"/>
      <c r="U10" s="108"/>
      <c r="V10" s="70">
        <f>V7-_fstDay+1</f>
        <v>153</v>
      </c>
      <c r="W10" s="68" t="str">
        <f ca="1">IFERROR(IF(ISNA(INDEX(_AnzeigeText2,MATCH(V7,_EreignisseDatum,0))),"",IF(INDEX(_EreignisseHaeufigkeit,MATCH(V7,_EreignisseDatum,0))=1,"",INDEX(_AnzeigeText2,MATCH(V7,_EreignisseDatum,0)+1))),"")</f>
        <v/>
      </c>
      <c r="X10" s="110"/>
    </row>
    <row r="11" spans="1:59" ht="5.25" customHeight="1" x14ac:dyDescent="0.2">
      <c r="A11" s="106">
        <f>A7+1</f>
        <v>44564</v>
      </c>
      <c r="B11" s="102">
        <f>A11</f>
        <v>44564</v>
      </c>
      <c r="C11" s="104" t="str">
        <f ca="1">IFERROR(INDEX(_AnzeigeText,MATCH(B11,_FeiertagsDaten,0)),"")</f>
        <v/>
      </c>
      <c r="D11" s="112">
        <f>IF(OR(WEEKDAY(A11,2)=1,DAY(A11)=1),TRUNC((A11-DATE(YEAR(A11+3-MOD(A11-2,7)),1,MOD(A11-2,7)-9))/7),"")</f>
        <v>1</v>
      </c>
      <c r="E11" s="106">
        <f>E7+1</f>
        <v>44595</v>
      </c>
      <c r="F11" s="102">
        <f>E11</f>
        <v>44595</v>
      </c>
      <c r="G11" s="104" t="str">
        <f ca="1">IFERROR(INDEX(_AnzeigeText,MATCH(F11,_FeiertagsDaten,0)),"")</f>
        <v/>
      </c>
      <c r="H11" s="112" t="str">
        <f>IF(OR(WEEKDAY(E11,2)=1,DAY(E11)=1),TRUNC((E11-DATE(YEAR(E11+3-MOD(E11-2,7)),1,MOD(E11-2,7)-9))/7),"")</f>
        <v/>
      </c>
      <c r="I11" s="106">
        <f>I7+1</f>
        <v>44623</v>
      </c>
      <c r="J11" s="102">
        <f>I11</f>
        <v>44623</v>
      </c>
      <c r="K11" s="104" t="str">
        <f ca="1">IFERROR(INDEX(_AnzeigeText,MATCH(J11,_FeiertagsDaten,0)),"")</f>
        <v/>
      </c>
      <c r="L11" s="112" t="str">
        <f>IF(OR(WEEKDAY(I11,2)=1,DAY(I11)=1),TRUNC((I11-DATE(YEAR(I11+3-MOD(I11-2,7)),1,MOD(I11-2,7)-9))/7),"")</f>
        <v/>
      </c>
      <c r="M11" s="106">
        <f>M7+1</f>
        <v>44654</v>
      </c>
      <c r="N11" s="102">
        <f>M11</f>
        <v>44654</v>
      </c>
      <c r="O11" s="104" t="str">
        <f ca="1">IFERROR(INDEX(_AnzeigeText,MATCH(N11,_FeiertagsDaten,0)),"")</f>
        <v/>
      </c>
      <c r="P11" s="112" t="str">
        <f>IF(OR(WEEKDAY(M11,2)=1,DAY(M11)=1),TRUNC((M11-DATE(YEAR(M11+3-MOD(M11-2,7)),1,MOD(M11-2,7)-9))/7),"")</f>
        <v/>
      </c>
      <c r="Q11" s="106">
        <f>Q7+1</f>
        <v>44684</v>
      </c>
      <c r="R11" s="102">
        <f>Q11</f>
        <v>44684</v>
      </c>
      <c r="S11" s="104" t="str">
        <f ca="1">IFERROR(INDEX(_AnzeigeText,MATCH(R11,_FeiertagsDaten,0)),"")</f>
        <v/>
      </c>
      <c r="T11" s="112" t="str">
        <f>IF(OR(WEEKDAY(Q11,2)=1,DAY(Q11)=1),TRUNC((Q11-DATE(YEAR(Q11+3-MOD(Q11-2,7)),1,MOD(Q11-2,7)-9))/7),"")</f>
        <v/>
      </c>
      <c r="U11" s="106">
        <f>U7+1</f>
        <v>44715</v>
      </c>
      <c r="V11" s="102">
        <f>U11</f>
        <v>44715</v>
      </c>
      <c r="W11" s="104" t="str">
        <f ca="1">IFERROR(INDEX(_AnzeigeText,MATCH(V11,_FeiertagsDaten,0)),"")</f>
        <v/>
      </c>
      <c r="X11" s="112" t="str">
        <f>IF(OR(WEEKDAY(U11,2)=1,DAY(U11)=1),TRUNC((U11-DATE(YEAR(U11+3-MOD(U11-2,7)),1,MOD(U11-2,7)-9))/7),"")</f>
        <v/>
      </c>
    </row>
    <row r="12" spans="1:59" ht="5.25" customHeight="1" x14ac:dyDescent="0.2">
      <c r="A12" s="107"/>
      <c r="B12" s="103"/>
      <c r="C12" s="105"/>
      <c r="D12" s="113"/>
      <c r="E12" s="107"/>
      <c r="F12" s="103"/>
      <c r="G12" s="105"/>
      <c r="H12" s="113"/>
      <c r="I12" s="107"/>
      <c r="J12" s="103"/>
      <c r="K12" s="105"/>
      <c r="L12" s="113"/>
      <c r="M12" s="107"/>
      <c r="N12" s="103"/>
      <c r="O12" s="105"/>
      <c r="P12" s="113"/>
      <c r="Q12" s="107"/>
      <c r="R12" s="103"/>
      <c r="S12" s="105"/>
      <c r="T12" s="113"/>
      <c r="U12" s="107"/>
      <c r="V12" s="103"/>
      <c r="W12" s="105"/>
      <c r="X12" s="113"/>
    </row>
    <row r="13" spans="1:59" ht="9.75" customHeight="1" x14ac:dyDescent="0.2">
      <c r="A13" s="107"/>
      <c r="B13" s="103"/>
      <c r="C13" s="69" t="str">
        <f ca="1">IFERROR(INDEX(_AnzeigeText2,MATCH(B11,_EreignisseDatum,0)),"")</f>
        <v/>
      </c>
      <c r="D13" s="109" t="str">
        <f>IF(A11=_Start_MESZ,"SZ",IF(A11=_Ende_MESZ,"SZ",""))</f>
        <v/>
      </c>
      <c r="E13" s="107"/>
      <c r="F13" s="103"/>
      <c r="G13" s="69" t="str">
        <f ca="1">IFERROR(INDEX(_AnzeigeText2,MATCH(F11,_EreignisseDatum,0)),"")</f>
        <v/>
      </c>
      <c r="H13" s="109" t="str">
        <f>IF(E11=_Start_MESZ,"SZ",IF(E11=_Ende_MESZ,"SZ",""))</f>
        <v/>
      </c>
      <c r="I13" s="107"/>
      <c r="J13" s="103"/>
      <c r="K13" s="69" t="str">
        <f ca="1">IFERROR(INDEX(_AnzeigeText2,MATCH(J11,_EreignisseDatum,0)),"")</f>
        <v/>
      </c>
      <c r="L13" s="109" t="str">
        <f>IF(I11=_Start_MESZ,"SZ",IF(I11=_Ende_MESZ,"SZ",""))</f>
        <v/>
      </c>
      <c r="M13" s="107"/>
      <c r="N13" s="103"/>
      <c r="O13" s="69" t="str">
        <f ca="1">IFERROR(INDEX(_AnzeigeText2,MATCH(N11,_EreignisseDatum,0)),"")</f>
        <v/>
      </c>
      <c r="P13" s="109" t="str">
        <f>IF(M11=_Start_MESZ,"SZ",IF(M11=_Ende_MESZ,"SZ",""))</f>
        <v/>
      </c>
      <c r="Q13" s="107"/>
      <c r="R13" s="103"/>
      <c r="S13" s="69" t="str">
        <f ca="1">IFERROR(INDEX(_AnzeigeText2,MATCH(R11,_EreignisseDatum,0)),"")</f>
        <v/>
      </c>
      <c r="T13" s="109" t="str">
        <f>IF(Q11=_Start_MESZ,"SZ",IF(Q11=_Ende_MESZ,"SZ",""))</f>
        <v/>
      </c>
      <c r="U13" s="107"/>
      <c r="V13" s="103"/>
      <c r="W13" s="69" t="str">
        <f ca="1">IFERROR(INDEX(_AnzeigeText2,MATCH(V11,_EreignisseDatum,0)),"")</f>
        <v/>
      </c>
      <c r="X13" s="109" t="str">
        <f>IF(U11=_Start_MESZ,"SZ",IF(U11=_Ende_MESZ,"SZ",""))</f>
        <v/>
      </c>
    </row>
    <row r="14" spans="1:59" ht="9.75" customHeight="1" thickBot="1" x14ac:dyDescent="0.25">
      <c r="A14" s="108"/>
      <c r="B14" s="70">
        <f>B11-_fstDay+1</f>
        <v>3</v>
      </c>
      <c r="C14" s="68" t="str">
        <f ca="1">IFERROR(IF(ISNA(INDEX(_AnzeigeText2,MATCH(B11,_EreignisseDatum,0))),"",IF(INDEX(_EreignisseHaeufigkeit,MATCH(B11,_EreignisseDatum,0))=1,"",INDEX(_AnzeigeText2,MATCH(B11,_EreignisseDatum,0)+1))),"")</f>
        <v/>
      </c>
      <c r="D14" s="110"/>
      <c r="E14" s="108"/>
      <c r="F14" s="70">
        <f>F11-_fstDay+1</f>
        <v>34</v>
      </c>
      <c r="G14" s="68" t="str">
        <f ca="1">IFERROR(IF(ISNA(INDEX(_AnzeigeText2,MATCH(F11,_EreignisseDatum,0))),"",IF(INDEX(_EreignisseHaeufigkeit,MATCH(F11,_EreignisseDatum,0))=1,"",INDEX(_AnzeigeText2,MATCH(F11,_EreignisseDatum,0)+1))),"")</f>
        <v/>
      </c>
      <c r="H14" s="110"/>
      <c r="I14" s="108"/>
      <c r="J14" s="70">
        <f>J11-_fstDay+1</f>
        <v>62</v>
      </c>
      <c r="K14" s="68" t="str">
        <f ca="1">IFERROR(IF(ISNA(INDEX(_AnzeigeText2,MATCH(J11,_EreignisseDatum,0))),"",IF(INDEX(_EreignisseHaeufigkeit,MATCH(J11,_EreignisseDatum,0))=1,"",INDEX(_AnzeigeText2,MATCH(J11,_EreignisseDatum,0)+1))),"")</f>
        <v/>
      </c>
      <c r="L14" s="110"/>
      <c r="M14" s="108"/>
      <c r="N14" s="70">
        <f>N11-_fstDay+1</f>
        <v>93</v>
      </c>
      <c r="O14" s="68" t="str">
        <f ca="1">IFERROR(IF(ISNA(INDEX(_AnzeigeText2,MATCH(N11,_EreignisseDatum,0))),"",IF(INDEX(_EreignisseHaeufigkeit,MATCH(N11,_EreignisseDatum,0))=1,"",INDEX(_AnzeigeText2,MATCH(N11,_EreignisseDatum,0)+1))),"")</f>
        <v/>
      </c>
      <c r="P14" s="110"/>
      <c r="Q14" s="108"/>
      <c r="R14" s="70">
        <f>R11-_fstDay+1</f>
        <v>123</v>
      </c>
      <c r="S14" s="68" t="str">
        <f ca="1">IFERROR(IF(ISNA(INDEX(_AnzeigeText2,MATCH(R11,_EreignisseDatum,0))),"",IF(INDEX(_EreignisseHaeufigkeit,MATCH(R11,_EreignisseDatum,0))=1,"",INDEX(_AnzeigeText2,MATCH(R11,_EreignisseDatum,0)+1))),"")</f>
        <v/>
      </c>
      <c r="T14" s="110"/>
      <c r="U14" s="108"/>
      <c r="V14" s="70">
        <f>V11-_fstDay+1</f>
        <v>154</v>
      </c>
      <c r="W14" s="68" t="str">
        <f ca="1">IFERROR(IF(ISNA(INDEX(_AnzeigeText2,MATCH(V11,_EreignisseDatum,0))),"",IF(INDEX(_EreignisseHaeufigkeit,MATCH(V11,_EreignisseDatum,0))=1,"",INDEX(_AnzeigeText2,MATCH(V11,_EreignisseDatum,0)+1))),"")</f>
        <v/>
      </c>
      <c r="X14" s="110"/>
    </row>
    <row r="15" spans="1:59" ht="5.25" customHeight="1" x14ac:dyDescent="0.2">
      <c r="A15" s="106">
        <f>A11+1</f>
        <v>44565</v>
      </c>
      <c r="B15" s="102">
        <f>A15</f>
        <v>44565</v>
      </c>
      <c r="C15" s="104" t="str">
        <f ca="1">IFERROR(INDEX(_AnzeigeText,MATCH(B15,_FeiertagsDaten,0)),"")</f>
        <v/>
      </c>
      <c r="D15" s="112" t="str">
        <f>IF(OR(WEEKDAY(A15,2)=1,DAY(A15)=1),TRUNC((A15-DATE(YEAR(A15+3-MOD(A15-2,7)),1,MOD(A15-2,7)-9))/7),"")</f>
        <v/>
      </c>
      <c r="E15" s="106">
        <f>E11+1</f>
        <v>44596</v>
      </c>
      <c r="F15" s="102">
        <f>E15</f>
        <v>44596</v>
      </c>
      <c r="G15" s="104" t="str">
        <f ca="1">IFERROR(INDEX(_AnzeigeText,MATCH(F15,_FeiertagsDaten,0)),"")</f>
        <v/>
      </c>
      <c r="H15" s="112" t="str">
        <f>IF(OR(WEEKDAY(E15,2)=1,DAY(E15)=1),TRUNC((E15-DATE(YEAR(E15+3-MOD(E15-2,7)),1,MOD(E15-2,7)-9))/7),"")</f>
        <v/>
      </c>
      <c r="I15" s="106">
        <f>I11+1</f>
        <v>44624</v>
      </c>
      <c r="J15" s="102">
        <f>I15</f>
        <v>44624</v>
      </c>
      <c r="K15" s="104" t="str">
        <f ca="1">IFERROR(INDEX(_AnzeigeText,MATCH(J15,_FeiertagsDaten,0)),"")</f>
        <v/>
      </c>
      <c r="L15" s="112" t="str">
        <f>IF(OR(WEEKDAY(I15,2)=1,DAY(I15)=1),TRUNC((I15-DATE(YEAR(I15+3-MOD(I15-2,7)),1,MOD(I15-2,7)-9))/7),"")</f>
        <v/>
      </c>
      <c r="M15" s="106">
        <f>M11+1</f>
        <v>44655</v>
      </c>
      <c r="N15" s="102">
        <f>M15</f>
        <v>44655</v>
      </c>
      <c r="O15" s="104" t="str">
        <f ca="1">IFERROR(INDEX(_AnzeigeText,MATCH(N15,_FeiertagsDaten,0)),"")</f>
        <v/>
      </c>
      <c r="P15" s="112">
        <f>IF(OR(WEEKDAY(M15,2)=1,DAY(M15)=1),TRUNC((M15-DATE(YEAR(M15+3-MOD(M15-2,7)),1,MOD(M15-2,7)-9))/7),"")</f>
        <v>14</v>
      </c>
      <c r="Q15" s="106">
        <f>Q11+1</f>
        <v>44685</v>
      </c>
      <c r="R15" s="102">
        <f>Q15</f>
        <v>44685</v>
      </c>
      <c r="S15" s="104" t="str">
        <f ca="1">IFERROR(INDEX(_AnzeigeText,MATCH(R15,_FeiertagsDaten,0)),"")</f>
        <v/>
      </c>
      <c r="T15" s="112" t="str">
        <f>IF(OR(WEEKDAY(Q15,2)=1,DAY(Q15)=1),TRUNC((Q15-DATE(YEAR(Q15+3-MOD(Q15-2,7)),1,MOD(Q15-2,7)-9))/7),"")</f>
        <v/>
      </c>
      <c r="U15" s="106">
        <f>U11+1</f>
        <v>44716</v>
      </c>
      <c r="V15" s="102">
        <f>U15</f>
        <v>44716</v>
      </c>
      <c r="W15" s="104" t="str">
        <f ca="1">IFERROR(INDEX(_AnzeigeText,MATCH(V15,_FeiertagsDaten,0)),"")</f>
        <v/>
      </c>
      <c r="X15" s="112" t="str">
        <f>IF(OR(WEEKDAY(U15,2)=1,DAY(U15)=1),TRUNC((U15-DATE(YEAR(U15+3-MOD(U15-2,7)),1,MOD(U15-2,7)-9))/7),"")</f>
        <v/>
      </c>
    </row>
    <row r="16" spans="1:59" ht="5.25" customHeight="1" x14ac:dyDescent="0.2">
      <c r="A16" s="107"/>
      <c r="B16" s="103"/>
      <c r="C16" s="105"/>
      <c r="D16" s="113"/>
      <c r="E16" s="107"/>
      <c r="F16" s="103"/>
      <c r="G16" s="105"/>
      <c r="H16" s="113"/>
      <c r="I16" s="107"/>
      <c r="J16" s="103"/>
      <c r="K16" s="105"/>
      <c r="L16" s="113"/>
      <c r="M16" s="107"/>
      <c r="N16" s="103"/>
      <c r="O16" s="105"/>
      <c r="P16" s="113"/>
      <c r="Q16" s="107"/>
      <c r="R16" s="103"/>
      <c r="S16" s="105"/>
      <c r="T16" s="113"/>
      <c r="U16" s="107"/>
      <c r="V16" s="103"/>
      <c r="W16" s="105"/>
      <c r="X16" s="113"/>
    </row>
    <row r="17" spans="1:24" ht="9.75" customHeight="1" x14ac:dyDescent="0.2">
      <c r="A17" s="107"/>
      <c r="B17" s="103"/>
      <c r="C17" s="69" t="str">
        <f ca="1">IFERROR(INDEX(_AnzeigeText2,MATCH(B15,_EreignisseDatum,0)),"")</f>
        <v/>
      </c>
      <c r="D17" s="109" t="str">
        <f>IF(A15=_Start_MESZ,"SZ",IF(A15=_Ende_MESZ,"SZ",""))</f>
        <v/>
      </c>
      <c r="E17" s="107"/>
      <c r="F17" s="103"/>
      <c r="G17" s="69" t="str">
        <f ca="1">IFERROR(INDEX(_AnzeigeText2,MATCH(F15,_EreignisseDatum,0)),"")</f>
        <v/>
      </c>
      <c r="H17" s="109" t="str">
        <f>IF(E15=_Start_MESZ,"SZ",IF(E15=_Ende_MESZ,"SZ",""))</f>
        <v/>
      </c>
      <c r="I17" s="107"/>
      <c r="J17" s="103"/>
      <c r="K17" s="69" t="str">
        <f ca="1">IFERROR(INDEX(_AnzeigeText2,MATCH(J15,_EreignisseDatum,0)),"")</f>
        <v/>
      </c>
      <c r="L17" s="109" t="str">
        <f>IF(I15=_Start_MESZ,"SZ",IF(I15=_Ende_MESZ,"SZ",""))</f>
        <v/>
      </c>
      <c r="M17" s="107"/>
      <c r="N17" s="103"/>
      <c r="O17" s="69" t="str">
        <f ca="1">IFERROR(INDEX(_AnzeigeText2,MATCH(N15,_EreignisseDatum,0)),"")</f>
        <v/>
      </c>
      <c r="P17" s="109" t="str">
        <f>IF(M15=_Start_MESZ,"SZ",IF(M15=_Ende_MESZ,"SZ",""))</f>
        <v/>
      </c>
      <c r="Q17" s="107"/>
      <c r="R17" s="103"/>
      <c r="S17" s="69" t="str">
        <f ca="1">IFERROR(INDEX(_AnzeigeText2,MATCH(R15,_EreignisseDatum,0)),"")</f>
        <v/>
      </c>
      <c r="T17" s="109" t="str">
        <f>IF(Q15=_Start_MESZ,"SZ",IF(Q15=_Ende_MESZ,"SZ",""))</f>
        <v/>
      </c>
      <c r="U17" s="107"/>
      <c r="V17" s="103"/>
      <c r="W17" s="69" t="str">
        <f ca="1">IFERROR(INDEX(_AnzeigeText2,MATCH(V15,_EreignisseDatum,0)),"")</f>
        <v/>
      </c>
      <c r="X17" s="109" t="str">
        <f>IF(U15=_Start_MESZ,"SZ",IF(U15=_Ende_MESZ,"SZ",""))</f>
        <v/>
      </c>
    </row>
    <row r="18" spans="1:24" ht="9.75" customHeight="1" thickBot="1" x14ac:dyDescent="0.25">
      <c r="A18" s="108"/>
      <c r="B18" s="70">
        <f>B15-_fstDay+1</f>
        <v>4</v>
      </c>
      <c r="C18" s="68" t="str">
        <f ca="1">IFERROR(IF(ISNA(INDEX(_AnzeigeText2,MATCH(B15,_EreignisseDatum,0))),"",IF(INDEX(_EreignisseHaeufigkeit,MATCH(B15,_EreignisseDatum,0))=1,"",INDEX(_AnzeigeText2,MATCH(B15,_EreignisseDatum,0)+1))),"")</f>
        <v/>
      </c>
      <c r="D18" s="110"/>
      <c r="E18" s="108"/>
      <c r="F18" s="70">
        <f>F15-_fstDay+1</f>
        <v>35</v>
      </c>
      <c r="G18" s="68" t="str">
        <f ca="1">IFERROR(IF(ISNA(INDEX(_AnzeigeText2,MATCH(F15,_EreignisseDatum,0))),"",IF(INDEX(_EreignisseHaeufigkeit,MATCH(F15,_EreignisseDatum,0))=1,"",INDEX(_AnzeigeText2,MATCH(F15,_EreignisseDatum,0)+1))),"")</f>
        <v/>
      </c>
      <c r="H18" s="110"/>
      <c r="I18" s="108"/>
      <c r="J18" s="70">
        <f>J15-_fstDay+1</f>
        <v>63</v>
      </c>
      <c r="K18" s="68" t="str">
        <f ca="1">IFERROR(IF(ISNA(INDEX(_AnzeigeText2,MATCH(J15,_EreignisseDatum,0))),"",IF(INDEX(_EreignisseHaeufigkeit,MATCH(J15,_EreignisseDatum,0))=1,"",INDEX(_AnzeigeText2,MATCH(J15,_EreignisseDatum,0)+1))),"")</f>
        <v/>
      </c>
      <c r="L18" s="110"/>
      <c r="M18" s="108"/>
      <c r="N18" s="70">
        <f>N15-_fstDay+1</f>
        <v>94</v>
      </c>
      <c r="O18" s="68" t="str">
        <f ca="1">IFERROR(IF(ISNA(INDEX(_AnzeigeText2,MATCH(N15,_EreignisseDatum,0))),"",IF(INDEX(_EreignisseHaeufigkeit,MATCH(N15,_EreignisseDatum,0))=1,"",INDEX(_AnzeigeText2,MATCH(N15,_EreignisseDatum,0)+1))),"")</f>
        <v/>
      </c>
      <c r="P18" s="110"/>
      <c r="Q18" s="108"/>
      <c r="R18" s="70">
        <f>R15-_fstDay+1</f>
        <v>124</v>
      </c>
      <c r="S18" s="68" t="str">
        <f ca="1">IFERROR(IF(ISNA(INDEX(_AnzeigeText2,MATCH(R15,_EreignisseDatum,0))),"",IF(INDEX(_EreignisseHaeufigkeit,MATCH(R15,_EreignisseDatum,0))=1,"",INDEX(_AnzeigeText2,MATCH(R15,_EreignisseDatum,0)+1))),"")</f>
        <v/>
      </c>
      <c r="T18" s="110"/>
      <c r="U18" s="108"/>
      <c r="V18" s="70">
        <f>V15-_fstDay+1</f>
        <v>155</v>
      </c>
      <c r="W18" s="68" t="str">
        <f ca="1">IFERROR(IF(ISNA(INDEX(_AnzeigeText2,MATCH(V15,_EreignisseDatum,0))),"",IF(INDEX(_EreignisseHaeufigkeit,MATCH(V15,_EreignisseDatum,0))=1,"",INDEX(_AnzeigeText2,MATCH(V15,_EreignisseDatum,0)+1))),"")</f>
        <v/>
      </c>
      <c r="X18" s="110"/>
    </row>
    <row r="19" spans="1:24" ht="5.25" customHeight="1" x14ac:dyDescent="0.2">
      <c r="A19" s="106">
        <f>A15+1</f>
        <v>44566</v>
      </c>
      <c r="B19" s="102">
        <f>A19</f>
        <v>44566</v>
      </c>
      <c r="C19" s="104" t="str">
        <f ca="1">IFERROR(INDEX(_AnzeigeText,MATCH(B19,_FeiertagsDaten,0)),"")</f>
        <v/>
      </c>
      <c r="D19" s="112" t="str">
        <f>IF(OR(WEEKDAY(A19,2)=1,DAY(A19)=1),TRUNC((A19-DATE(YEAR(A19+3-MOD(A19-2,7)),1,MOD(A19-2,7)-9))/7),"")</f>
        <v/>
      </c>
      <c r="E19" s="106">
        <f>E15+1</f>
        <v>44597</v>
      </c>
      <c r="F19" s="102">
        <f>E19</f>
        <v>44597</v>
      </c>
      <c r="G19" s="104" t="str">
        <f ca="1">IFERROR(INDEX(_AnzeigeText,MATCH(F19,_FeiertagsDaten,0)),"")</f>
        <v/>
      </c>
      <c r="H19" s="112" t="str">
        <f>IF(OR(WEEKDAY(E19,2)=1,DAY(E19)=1),TRUNC((E19-DATE(YEAR(E19+3-MOD(E19-2,7)),1,MOD(E19-2,7)-9))/7),"")</f>
        <v/>
      </c>
      <c r="I19" s="106">
        <f>I15+1</f>
        <v>44625</v>
      </c>
      <c r="J19" s="102">
        <f>I19</f>
        <v>44625</v>
      </c>
      <c r="K19" s="104" t="str">
        <f ca="1">IFERROR(INDEX(_AnzeigeText,MATCH(J19,_FeiertagsDaten,0)),"")</f>
        <v/>
      </c>
      <c r="L19" s="112" t="str">
        <f>IF(OR(WEEKDAY(I19,2)=1,DAY(I19)=1),TRUNC((I19-DATE(YEAR(I19+3-MOD(I19-2,7)),1,MOD(I19-2,7)-9))/7),"")</f>
        <v/>
      </c>
      <c r="M19" s="106">
        <f>M15+1</f>
        <v>44656</v>
      </c>
      <c r="N19" s="102">
        <f>M19</f>
        <v>44656</v>
      </c>
      <c r="O19" s="104" t="str">
        <f ca="1">IFERROR(INDEX(_AnzeigeText,MATCH(N19,_FeiertagsDaten,0)),"")</f>
        <v/>
      </c>
      <c r="P19" s="112" t="str">
        <f>IF(OR(WEEKDAY(M19,2)=1,DAY(M19)=1),TRUNC((M19-DATE(YEAR(M19+3-MOD(M19-2,7)),1,MOD(M19-2,7)-9))/7),"")</f>
        <v/>
      </c>
      <c r="Q19" s="106">
        <f>Q15+1</f>
        <v>44686</v>
      </c>
      <c r="R19" s="102">
        <f>Q19</f>
        <v>44686</v>
      </c>
      <c r="S19" s="104" t="str">
        <f ca="1">IFERROR(INDEX(_AnzeigeText,MATCH(R19,_FeiertagsDaten,0)),"")</f>
        <v/>
      </c>
      <c r="T19" s="112" t="str">
        <f>IF(OR(WEEKDAY(Q19,2)=1,DAY(Q19)=1),TRUNC((Q19-DATE(YEAR(Q19+3-MOD(Q19-2,7)),1,MOD(Q19-2,7)-9))/7),"")</f>
        <v/>
      </c>
      <c r="U19" s="106">
        <f>U15+1</f>
        <v>44717</v>
      </c>
      <c r="V19" s="102">
        <f>U19</f>
        <v>44717</v>
      </c>
      <c r="W19" s="104" t="str">
        <f ca="1">IFERROR(INDEX(_AnzeigeText,MATCH(V19,_FeiertagsDaten,0)),"")</f>
        <v>Pfingstsonntag</v>
      </c>
      <c r="X19" s="112" t="str">
        <f>IF(OR(WEEKDAY(U19,2)=1,DAY(U19)=1),TRUNC((U19-DATE(YEAR(U19+3-MOD(U19-2,7)),1,MOD(U19-2,7)-9))/7),"")</f>
        <v/>
      </c>
    </row>
    <row r="20" spans="1:24" ht="5.25" customHeight="1" x14ac:dyDescent="0.2">
      <c r="A20" s="107"/>
      <c r="B20" s="103"/>
      <c r="C20" s="105"/>
      <c r="D20" s="113"/>
      <c r="E20" s="107"/>
      <c r="F20" s="103"/>
      <c r="G20" s="105"/>
      <c r="H20" s="113"/>
      <c r="I20" s="107"/>
      <c r="J20" s="103"/>
      <c r="K20" s="105"/>
      <c r="L20" s="113"/>
      <c r="M20" s="107"/>
      <c r="N20" s="103"/>
      <c r="O20" s="105"/>
      <c r="P20" s="113"/>
      <c r="Q20" s="107"/>
      <c r="R20" s="103"/>
      <c r="S20" s="105"/>
      <c r="T20" s="113"/>
      <c r="U20" s="107"/>
      <c r="V20" s="103"/>
      <c r="W20" s="105"/>
      <c r="X20" s="113"/>
    </row>
    <row r="21" spans="1:24" ht="9.75" customHeight="1" x14ac:dyDescent="0.2">
      <c r="A21" s="107"/>
      <c r="B21" s="103"/>
      <c r="C21" s="69" t="str">
        <f ca="1">IFERROR(INDEX(_AnzeigeText2,MATCH(B19,_EreignisseDatum,0)),"")</f>
        <v/>
      </c>
      <c r="D21" s="109" t="str">
        <f>IF(A19=_Start_MESZ,"SZ",IF(A19=_Ende_MESZ,"SZ",""))</f>
        <v/>
      </c>
      <c r="E21" s="107"/>
      <c r="F21" s="103"/>
      <c r="G21" s="69" t="str">
        <f ca="1">IFERROR(INDEX(_AnzeigeText2,MATCH(F19,_EreignisseDatum,0)),"")</f>
        <v/>
      </c>
      <c r="H21" s="109" t="str">
        <f>IF(E19=_Start_MESZ,"SZ",IF(E19=_Ende_MESZ,"SZ",""))</f>
        <v/>
      </c>
      <c r="I21" s="107"/>
      <c r="J21" s="103"/>
      <c r="K21" s="69" t="str">
        <f ca="1">IFERROR(INDEX(_AnzeigeText2,MATCH(J19,_EreignisseDatum,0)),"")</f>
        <v/>
      </c>
      <c r="L21" s="109" t="str">
        <f>IF(I19=_Start_MESZ,"SZ",IF(I19=_Ende_MESZ,"SZ",""))</f>
        <v/>
      </c>
      <c r="M21" s="107"/>
      <c r="N21" s="103"/>
      <c r="O21" s="69" t="str">
        <f ca="1">IFERROR(INDEX(_AnzeigeText2,MATCH(N19,_EreignisseDatum,0)),"")</f>
        <v/>
      </c>
      <c r="P21" s="109" t="str">
        <f>IF(M19=_Start_MESZ,"SZ",IF(M19=_Ende_MESZ,"SZ",""))</f>
        <v/>
      </c>
      <c r="Q21" s="107"/>
      <c r="R21" s="103"/>
      <c r="S21" s="69" t="str">
        <f ca="1">IFERROR(INDEX(_AnzeigeText2,MATCH(R19,_EreignisseDatum,0)),"")</f>
        <v/>
      </c>
      <c r="T21" s="109" t="str">
        <f>IF(Q19=_Start_MESZ,"SZ",IF(Q19=_Ende_MESZ,"SZ",""))</f>
        <v/>
      </c>
      <c r="U21" s="107"/>
      <c r="V21" s="103"/>
      <c r="W21" s="69" t="str">
        <f ca="1">IFERROR(INDEX(_AnzeigeText2,MATCH(V19,_EreignisseDatum,0)),"")</f>
        <v/>
      </c>
      <c r="X21" s="109" t="str">
        <f>IF(U19=_Start_MESZ,"SZ",IF(U19=_Ende_MESZ,"SZ",""))</f>
        <v/>
      </c>
    </row>
    <row r="22" spans="1:24" ht="9.75" customHeight="1" thickBot="1" x14ac:dyDescent="0.25">
      <c r="A22" s="108"/>
      <c r="B22" s="70">
        <f>B19-_fstDay+1</f>
        <v>5</v>
      </c>
      <c r="C22" s="68" t="str">
        <f ca="1">IFERROR(IF(ISNA(INDEX(_AnzeigeText2,MATCH(B19,_EreignisseDatum,0))),"",IF(INDEX(_EreignisseHaeufigkeit,MATCH(B19,_EreignisseDatum,0))=1,"",INDEX(_AnzeigeText2,MATCH(B19,_EreignisseDatum,0)+1))),"")</f>
        <v/>
      </c>
      <c r="D22" s="110"/>
      <c r="E22" s="108"/>
      <c r="F22" s="70">
        <f>F19-_fstDay+1</f>
        <v>36</v>
      </c>
      <c r="G22" s="68" t="str">
        <f ca="1">IFERROR(IF(ISNA(INDEX(_AnzeigeText2,MATCH(F19,_EreignisseDatum,0))),"",IF(INDEX(_EreignisseHaeufigkeit,MATCH(F19,_EreignisseDatum,0))=1,"",INDEX(_AnzeigeText2,MATCH(F19,_EreignisseDatum,0)+1))),"")</f>
        <v/>
      </c>
      <c r="H22" s="110"/>
      <c r="I22" s="108"/>
      <c r="J22" s="70">
        <f>J19-_fstDay+1</f>
        <v>64</v>
      </c>
      <c r="K22" s="68" t="str">
        <f ca="1">IFERROR(IF(ISNA(INDEX(_AnzeigeText2,MATCH(J19,_EreignisseDatum,0))),"",IF(INDEX(_EreignisseHaeufigkeit,MATCH(J19,_EreignisseDatum,0))=1,"",INDEX(_AnzeigeText2,MATCH(J19,_EreignisseDatum,0)+1))),"")</f>
        <v/>
      </c>
      <c r="L22" s="110"/>
      <c r="M22" s="108"/>
      <c r="N22" s="70">
        <f>N19-_fstDay+1</f>
        <v>95</v>
      </c>
      <c r="O22" s="68" t="str">
        <f ca="1">IFERROR(IF(ISNA(INDEX(_AnzeigeText2,MATCH(N19,_EreignisseDatum,0))),"",IF(INDEX(_EreignisseHaeufigkeit,MATCH(N19,_EreignisseDatum,0))=1,"",INDEX(_AnzeigeText2,MATCH(N19,_EreignisseDatum,0)+1))),"")</f>
        <v/>
      </c>
      <c r="P22" s="110"/>
      <c r="Q22" s="108"/>
      <c r="R22" s="70">
        <f>R19-_fstDay+1</f>
        <v>125</v>
      </c>
      <c r="S22" s="68" t="str">
        <f ca="1">IFERROR(IF(ISNA(INDEX(_AnzeigeText2,MATCH(R19,_EreignisseDatum,0))),"",IF(INDEX(_EreignisseHaeufigkeit,MATCH(R19,_EreignisseDatum,0))=1,"",INDEX(_AnzeigeText2,MATCH(R19,_EreignisseDatum,0)+1))),"")</f>
        <v/>
      </c>
      <c r="T22" s="110"/>
      <c r="U22" s="108"/>
      <c r="V22" s="70">
        <f>V19-_fstDay+1</f>
        <v>156</v>
      </c>
      <c r="W22" s="68" t="str">
        <f ca="1">IFERROR(IF(ISNA(INDEX(_AnzeigeText2,MATCH(V19,_EreignisseDatum,0))),"",IF(INDEX(_EreignisseHaeufigkeit,MATCH(V19,_EreignisseDatum,0))=1,"",INDEX(_AnzeigeText2,MATCH(V19,_EreignisseDatum,0)+1))),"")</f>
        <v/>
      </c>
      <c r="X22" s="110"/>
    </row>
    <row r="23" spans="1:24" ht="5.25" customHeight="1" x14ac:dyDescent="0.2">
      <c r="A23" s="106">
        <f>A19+1</f>
        <v>44567</v>
      </c>
      <c r="B23" s="102">
        <f>A23</f>
        <v>44567</v>
      </c>
      <c r="C23" s="104" t="str">
        <f ca="1">IFERROR(INDEX(_AnzeigeText,MATCH(B23,_FeiertagsDaten,0)),"")</f>
        <v>Heilige Drei Könige</v>
      </c>
      <c r="D23" s="112" t="str">
        <f>IF(OR(WEEKDAY(A23,2)=1,DAY(A23)=1),TRUNC((A23-DATE(YEAR(A23+3-MOD(A23-2,7)),1,MOD(A23-2,7)-9))/7),"")</f>
        <v/>
      </c>
      <c r="E23" s="106">
        <f>E19+1</f>
        <v>44598</v>
      </c>
      <c r="F23" s="102">
        <f>E23</f>
        <v>44598</v>
      </c>
      <c r="G23" s="104" t="str">
        <f ca="1">IFERROR(INDEX(_AnzeigeText,MATCH(F23,_FeiertagsDaten,0)),"")</f>
        <v/>
      </c>
      <c r="H23" s="112" t="str">
        <f>IF(OR(WEEKDAY(E23,2)=1,DAY(E23)=1),TRUNC((E23-DATE(YEAR(E23+3-MOD(E23-2,7)),1,MOD(E23-2,7)-9))/7),"")</f>
        <v/>
      </c>
      <c r="I23" s="106">
        <f>I19+1</f>
        <v>44626</v>
      </c>
      <c r="J23" s="102">
        <f>I23</f>
        <v>44626</v>
      </c>
      <c r="K23" s="104" t="str">
        <f ca="1">IFERROR(INDEX(_AnzeigeText,MATCH(J23,_FeiertagsDaten,0)),"")</f>
        <v/>
      </c>
      <c r="L23" s="112" t="str">
        <f>IF(OR(WEEKDAY(I23,2)=1,DAY(I23)=1),TRUNC((I23-DATE(YEAR(I23+3-MOD(I23-2,7)),1,MOD(I23-2,7)-9))/7),"")</f>
        <v/>
      </c>
      <c r="M23" s="106">
        <f>M19+1</f>
        <v>44657</v>
      </c>
      <c r="N23" s="102">
        <f>M23</f>
        <v>44657</v>
      </c>
      <c r="O23" s="104" t="str">
        <f ca="1">IFERROR(INDEX(_AnzeigeText,MATCH(N23,_FeiertagsDaten,0)),"")</f>
        <v/>
      </c>
      <c r="P23" s="112" t="str">
        <f>IF(OR(WEEKDAY(M23,2)=1,DAY(M23)=1),TRUNC((M23-DATE(YEAR(M23+3-MOD(M23-2,7)),1,MOD(M23-2,7)-9))/7),"")</f>
        <v/>
      </c>
      <c r="Q23" s="106">
        <f>Q19+1</f>
        <v>44687</v>
      </c>
      <c r="R23" s="102">
        <f>Q23</f>
        <v>44687</v>
      </c>
      <c r="S23" s="104" t="str">
        <f ca="1">IFERROR(INDEX(_AnzeigeText,MATCH(R23,_FeiertagsDaten,0)),"")</f>
        <v/>
      </c>
      <c r="T23" s="112" t="str">
        <f>IF(OR(WEEKDAY(Q23,2)=1,DAY(Q23)=1),TRUNC((Q23-DATE(YEAR(Q23+3-MOD(Q23-2,7)),1,MOD(Q23-2,7)-9))/7),"")</f>
        <v/>
      </c>
      <c r="U23" s="106">
        <f>U19+1</f>
        <v>44718</v>
      </c>
      <c r="V23" s="102">
        <f>U23</f>
        <v>44718</v>
      </c>
      <c r="W23" s="104" t="str">
        <f ca="1">IFERROR(INDEX(_AnzeigeText,MATCH(V23,_FeiertagsDaten,0)),"")</f>
        <v>Pfingstmontag</v>
      </c>
      <c r="X23" s="112">
        <f>IF(OR(WEEKDAY(U23,2)=1,DAY(U23)=1),TRUNC((U23-DATE(YEAR(U23+3-MOD(U23-2,7)),1,MOD(U23-2,7)-9))/7),"")</f>
        <v>23</v>
      </c>
    </row>
    <row r="24" spans="1:24" ht="5.25" customHeight="1" x14ac:dyDescent="0.2">
      <c r="A24" s="107"/>
      <c r="B24" s="103"/>
      <c r="C24" s="105"/>
      <c r="D24" s="113"/>
      <c r="E24" s="107"/>
      <c r="F24" s="103"/>
      <c r="G24" s="105"/>
      <c r="H24" s="113"/>
      <c r="I24" s="107"/>
      <c r="J24" s="103"/>
      <c r="K24" s="105"/>
      <c r="L24" s="113"/>
      <c r="M24" s="107"/>
      <c r="N24" s="103"/>
      <c r="O24" s="105"/>
      <c r="P24" s="113"/>
      <c r="Q24" s="107"/>
      <c r="R24" s="103"/>
      <c r="S24" s="105"/>
      <c r="T24" s="113"/>
      <c r="U24" s="107"/>
      <c r="V24" s="103"/>
      <c r="W24" s="105"/>
      <c r="X24" s="113"/>
    </row>
    <row r="25" spans="1:24" ht="9.75" customHeight="1" x14ac:dyDescent="0.2">
      <c r="A25" s="107"/>
      <c r="B25" s="103"/>
      <c r="C25" s="69" t="str">
        <f ca="1">IFERROR(INDEX(_AnzeigeText2,MATCH(B23,_EreignisseDatum,0)),"")</f>
        <v/>
      </c>
      <c r="D25" s="109" t="str">
        <f>IF(A23=_Start_MESZ,"SZ",IF(A23=_Ende_MESZ,"SZ",""))</f>
        <v/>
      </c>
      <c r="E25" s="107"/>
      <c r="F25" s="103"/>
      <c r="G25" s="69" t="str">
        <f ca="1">IFERROR(INDEX(_AnzeigeText2,MATCH(F23,_EreignisseDatum,0)),"")</f>
        <v/>
      </c>
      <c r="H25" s="109" t="str">
        <f>IF(E23=_Start_MESZ,"SZ",IF(E23=_Ende_MESZ,"SZ",""))</f>
        <v/>
      </c>
      <c r="I25" s="107"/>
      <c r="J25" s="103"/>
      <c r="K25" s="69" t="str">
        <f ca="1">IFERROR(INDEX(_AnzeigeText2,MATCH(J23,_EreignisseDatum,0)),"")</f>
        <v/>
      </c>
      <c r="L25" s="109" t="str">
        <f>IF(I23=_Start_MESZ,"SZ",IF(I23=_Ende_MESZ,"SZ",""))</f>
        <v/>
      </c>
      <c r="M25" s="107"/>
      <c r="N25" s="103"/>
      <c r="O25" s="69" t="str">
        <f ca="1">IFERROR(INDEX(_AnzeigeText2,MATCH(N23,_EreignisseDatum,0)),"")</f>
        <v/>
      </c>
      <c r="P25" s="109" t="str">
        <f>IF(M23=_Start_MESZ,"SZ",IF(M23=_Ende_MESZ,"SZ",""))</f>
        <v/>
      </c>
      <c r="Q25" s="107"/>
      <c r="R25" s="103"/>
      <c r="S25" s="69" t="str">
        <f ca="1">IFERROR(INDEX(_AnzeigeText2,MATCH(R23,_EreignisseDatum,0)),"")</f>
        <v/>
      </c>
      <c r="T25" s="109" t="str">
        <f>IF(Q23=_Start_MESZ,"SZ",IF(Q23=_Ende_MESZ,"SZ",""))</f>
        <v/>
      </c>
      <c r="U25" s="107"/>
      <c r="V25" s="103"/>
      <c r="W25" s="69" t="str">
        <f ca="1">IFERROR(INDEX(_AnzeigeText2,MATCH(V23,_EreignisseDatum,0)),"")</f>
        <v/>
      </c>
      <c r="X25" s="109" t="str">
        <f>IF(U23=_Start_MESZ,"SZ",IF(U23=_Ende_MESZ,"SZ",""))</f>
        <v/>
      </c>
    </row>
    <row r="26" spans="1:24" ht="9.75" customHeight="1" thickBot="1" x14ac:dyDescent="0.25">
      <c r="A26" s="108"/>
      <c r="B26" s="70">
        <f>B23-_fstDay+1</f>
        <v>6</v>
      </c>
      <c r="C26" s="68" t="str">
        <f ca="1">IFERROR(IF(ISNA(INDEX(_AnzeigeText2,MATCH(B23,_EreignisseDatum,0))),"",IF(INDEX(_EreignisseHaeufigkeit,MATCH(B23,_EreignisseDatum,0))=1,"",INDEX(_AnzeigeText2,MATCH(B23,_EreignisseDatum,0)+1))),"")</f>
        <v/>
      </c>
      <c r="D26" s="110"/>
      <c r="E26" s="108"/>
      <c r="F26" s="70">
        <f>F23-_fstDay+1</f>
        <v>37</v>
      </c>
      <c r="G26" s="68" t="str">
        <f ca="1">IFERROR(IF(ISNA(INDEX(_AnzeigeText2,MATCH(F23,_EreignisseDatum,0))),"",IF(INDEX(_EreignisseHaeufigkeit,MATCH(F23,_EreignisseDatum,0))=1,"",INDEX(_AnzeigeText2,MATCH(F23,_EreignisseDatum,0)+1))),"")</f>
        <v/>
      </c>
      <c r="H26" s="110"/>
      <c r="I26" s="108"/>
      <c r="J26" s="70">
        <f>J23-_fstDay+1</f>
        <v>65</v>
      </c>
      <c r="K26" s="68" t="str">
        <f ca="1">IFERROR(IF(ISNA(INDEX(_AnzeigeText2,MATCH(J23,_EreignisseDatum,0))),"",IF(INDEX(_EreignisseHaeufigkeit,MATCH(J23,_EreignisseDatum,0))=1,"",INDEX(_AnzeigeText2,MATCH(J23,_EreignisseDatum,0)+1))),"")</f>
        <v/>
      </c>
      <c r="L26" s="110"/>
      <c r="M26" s="108"/>
      <c r="N26" s="70">
        <f>N23-_fstDay+1</f>
        <v>96</v>
      </c>
      <c r="O26" s="68" t="str">
        <f ca="1">IFERROR(IF(ISNA(INDEX(_AnzeigeText2,MATCH(N23,_EreignisseDatum,0))),"",IF(INDEX(_EreignisseHaeufigkeit,MATCH(N23,_EreignisseDatum,0))=1,"",INDEX(_AnzeigeText2,MATCH(N23,_EreignisseDatum,0)+1))),"")</f>
        <v/>
      </c>
      <c r="P26" s="110"/>
      <c r="Q26" s="108"/>
      <c r="R26" s="70">
        <f>R23-_fstDay+1</f>
        <v>126</v>
      </c>
      <c r="S26" s="68" t="str">
        <f ca="1">IFERROR(IF(ISNA(INDEX(_AnzeigeText2,MATCH(R23,_EreignisseDatum,0))),"",IF(INDEX(_EreignisseHaeufigkeit,MATCH(R23,_EreignisseDatum,0))=1,"",INDEX(_AnzeigeText2,MATCH(R23,_EreignisseDatum,0)+1))),"")</f>
        <v/>
      </c>
      <c r="T26" s="110"/>
      <c r="U26" s="108"/>
      <c r="V26" s="70">
        <f>V23-_fstDay+1</f>
        <v>157</v>
      </c>
      <c r="W26" s="68" t="str">
        <f ca="1">IFERROR(IF(ISNA(INDEX(_AnzeigeText2,MATCH(V23,_EreignisseDatum,0))),"",IF(INDEX(_EreignisseHaeufigkeit,MATCH(V23,_EreignisseDatum,0))=1,"",INDEX(_AnzeigeText2,MATCH(V23,_EreignisseDatum,0)+1))),"")</f>
        <v/>
      </c>
      <c r="X26" s="110"/>
    </row>
    <row r="27" spans="1:24" ht="5.25" customHeight="1" x14ac:dyDescent="0.2">
      <c r="A27" s="106">
        <f>A23+1</f>
        <v>44568</v>
      </c>
      <c r="B27" s="102">
        <f>A27</f>
        <v>44568</v>
      </c>
      <c r="C27" s="104" t="str">
        <f ca="1">IFERROR(INDEX(_AnzeigeText,MATCH(B27,_FeiertagsDaten,0)),"")</f>
        <v/>
      </c>
      <c r="D27" s="112" t="str">
        <f>IF(OR(WEEKDAY(A27,2)=1,DAY(A27)=1),TRUNC((A27-DATE(YEAR(A27+3-MOD(A27-2,7)),1,MOD(A27-2,7)-9))/7),"")</f>
        <v/>
      </c>
      <c r="E27" s="106">
        <f>E23+1</f>
        <v>44599</v>
      </c>
      <c r="F27" s="102">
        <f>E27</f>
        <v>44599</v>
      </c>
      <c r="G27" s="104" t="str">
        <f ca="1">IFERROR(INDEX(_AnzeigeText,MATCH(F27,_FeiertagsDaten,0)),"")</f>
        <v/>
      </c>
      <c r="H27" s="112">
        <f>IF(OR(WEEKDAY(E27,2)=1,DAY(E27)=1),TRUNC((E27-DATE(YEAR(E27+3-MOD(E27-2,7)),1,MOD(E27-2,7)-9))/7),"")</f>
        <v>6</v>
      </c>
      <c r="I27" s="106">
        <f>I23+1</f>
        <v>44627</v>
      </c>
      <c r="J27" s="102">
        <f>I27</f>
        <v>44627</v>
      </c>
      <c r="K27" s="104" t="str">
        <f ca="1">IFERROR(INDEX(_AnzeigeText,MATCH(J27,_FeiertagsDaten,0)),"")</f>
        <v/>
      </c>
      <c r="L27" s="112">
        <f>IF(OR(WEEKDAY(I27,2)=1,DAY(I27)=1),TRUNC((I27-DATE(YEAR(I27+3-MOD(I27-2,7)),1,MOD(I27-2,7)-9))/7),"")</f>
        <v>10</v>
      </c>
      <c r="M27" s="106">
        <f>M23+1</f>
        <v>44658</v>
      </c>
      <c r="N27" s="102">
        <f>M27</f>
        <v>44658</v>
      </c>
      <c r="O27" s="104" t="str">
        <f ca="1">IFERROR(INDEX(_AnzeigeText,MATCH(N27,_FeiertagsDaten,0)),"")</f>
        <v/>
      </c>
      <c r="P27" s="112" t="str">
        <f>IF(OR(WEEKDAY(M27,2)=1,DAY(M27)=1),TRUNC((M27-DATE(YEAR(M27+3-MOD(M27-2,7)),1,MOD(M27-2,7)-9))/7),"")</f>
        <v/>
      </c>
      <c r="Q27" s="106">
        <f>Q23+1</f>
        <v>44688</v>
      </c>
      <c r="R27" s="102">
        <f>Q27</f>
        <v>44688</v>
      </c>
      <c r="S27" s="104" t="str">
        <f ca="1">IFERROR(INDEX(_AnzeigeText,MATCH(R27,_FeiertagsDaten,0)),"")</f>
        <v/>
      </c>
      <c r="T27" s="112" t="str">
        <f>IF(OR(WEEKDAY(Q27,2)=1,DAY(Q27)=1),TRUNC((Q27-DATE(YEAR(Q27+3-MOD(Q27-2,7)),1,MOD(Q27-2,7)-9))/7),"")</f>
        <v/>
      </c>
      <c r="U27" s="106">
        <f>U23+1</f>
        <v>44719</v>
      </c>
      <c r="V27" s="102">
        <f>U27</f>
        <v>44719</v>
      </c>
      <c r="W27" s="104" t="str">
        <f ca="1">IFERROR(INDEX(_AnzeigeText,MATCH(V27,_FeiertagsDaten,0)),"")</f>
        <v/>
      </c>
      <c r="X27" s="112" t="str">
        <f>IF(OR(WEEKDAY(U27,2)=1,DAY(U27)=1),TRUNC((U27-DATE(YEAR(U27+3-MOD(U27-2,7)),1,MOD(U27-2,7)-9))/7),"")</f>
        <v/>
      </c>
    </row>
    <row r="28" spans="1:24" ht="5.25" customHeight="1" x14ac:dyDescent="0.2">
      <c r="A28" s="107"/>
      <c r="B28" s="103"/>
      <c r="C28" s="105"/>
      <c r="D28" s="113"/>
      <c r="E28" s="107"/>
      <c r="F28" s="103"/>
      <c r="G28" s="105"/>
      <c r="H28" s="113"/>
      <c r="I28" s="107"/>
      <c r="J28" s="103"/>
      <c r="K28" s="105"/>
      <c r="L28" s="113"/>
      <c r="M28" s="107"/>
      <c r="N28" s="103"/>
      <c r="O28" s="105"/>
      <c r="P28" s="113"/>
      <c r="Q28" s="107"/>
      <c r="R28" s="103"/>
      <c r="S28" s="105"/>
      <c r="T28" s="113"/>
      <c r="U28" s="107"/>
      <c r="V28" s="103"/>
      <c r="W28" s="105"/>
      <c r="X28" s="113"/>
    </row>
    <row r="29" spans="1:24" ht="9.75" customHeight="1" x14ac:dyDescent="0.2">
      <c r="A29" s="107"/>
      <c r="B29" s="103"/>
      <c r="C29" s="69" t="str">
        <f ca="1">IFERROR(INDEX(_AnzeigeText2,MATCH(B27,_EreignisseDatum,0)),"")</f>
        <v/>
      </c>
      <c r="D29" s="109" t="str">
        <f>IF(A27=_Start_MESZ,"SZ",IF(A27=_Ende_MESZ,"SZ",""))</f>
        <v/>
      </c>
      <c r="E29" s="107"/>
      <c r="F29" s="103"/>
      <c r="G29" s="69" t="str">
        <f ca="1">IFERROR(INDEX(_AnzeigeText2,MATCH(F27,_EreignisseDatum,0)),"")</f>
        <v/>
      </c>
      <c r="H29" s="109" t="str">
        <f>IF(E27=_Start_MESZ,"SZ",IF(E27=_Ende_MESZ,"SZ",""))</f>
        <v/>
      </c>
      <c r="I29" s="107"/>
      <c r="J29" s="103"/>
      <c r="K29" s="69" t="str">
        <f ca="1">IFERROR(INDEX(_AnzeigeText2,MATCH(J27,_EreignisseDatum,0)),"")</f>
        <v/>
      </c>
      <c r="L29" s="109" t="str">
        <f>IF(I27=_Start_MESZ,"SZ",IF(I27=_Ende_MESZ,"SZ",""))</f>
        <v/>
      </c>
      <c r="M29" s="107"/>
      <c r="N29" s="103"/>
      <c r="O29" s="69" t="str">
        <f ca="1">IFERROR(INDEX(_AnzeigeText2,MATCH(N27,_EreignisseDatum,0)),"")</f>
        <v/>
      </c>
      <c r="P29" s="109" t="str">
        <f>IF(M27=_Start_MESZ,"SZ",IF(M27=_Ende_MESZ,"SZ",""))</f>
        <v/>
      </c>
      <c r="Q29" s="107"/>
      <c r="R29" s="103"/>
      <c r="S29" s="69" t="str">
        <f ca="1">IFERROR(INDEX(_AnzeigeText2,MATCH(R27,_EreignisseDatum,0)),"")</f>
        <v/>
      </c>
      <c r="T29" s="109" t="str">
        <f>IF(Q27=_Start_MESZ,"SZ",IF(Q27=_Ende_MESZ,"SZ",""))</f>
        <v/>
      </c>
      <c r="U29" s="107"/>
      <c r="V29" s="103"/>
      <c r="W29" s="69" t="str">
        <f ca="1">IFERROR(INDEX(_AnzeigeText2,MATCH(V27,_EreignisseDatum,0)),"")</f>
        <v/>
      </c>
      <c r="X29" s="109" t="str">
        <f>IF(U27=_Start_MESZ,"SZ",IF(U27=_Ende_MESZ,"SZ",""))</f>
        <v/>
      </c>
    </row>
    <row r="30" spans="1:24" ht="9.75" customHeight="1" thickBot="1" x14ac:dyDescent="0.25">
      <c r="A30" s="108"/>
      <c r="B30" s="70">
        <f>B27-_fstDay+1</f>
        <v>7</v>
      </c>
      <c r="C30" s="68" t="str">
        <f ca="1">IFERROR(IF(ISNA(INDEX(_AnzeigeText2,MATCH(B27,_EreignisseDatum,0))),"",IF(INDEX(_EreignisseHaeufigkeit,MATCH(B27,_EreignisseDatum,0))=1,"",INDEX(_AnzeigeText2,MATCH(B27,_EreignisseDatum,0)+1))),"")</f>
        <v/>
      </c>
      <c r="D30" s="110"/>
      <c r="E30" s="108"/>
      <c r="F30" s="70">
        <f>F27-_fstDay+1</f>
        <v>38</v>
      </c>
      <c r="G30" s="68" t="str">
        <f ca="1">IFERROR(IF(ISNA(INDEX(_AnzeigeText2,MATCH(F27,_EreignisseDatum,0))),"",IF(INDEX(_EreignisseHaeufigkeit,MATCH(F27,_EreignisseDatum,0))=1,"",INDEX(_AnzeigeText2,MATCH(F27,_EreignisseDatum,0)+1))),"")</f>
        <v/>
      </c>
      <c r="H30" s="110"/>
      <c r="I30" s="108"/>
      <c r="J30" s="70">
        <f>J27-_fstDay+1</f>
        <v>66</v>
      </c>
      <c r="K30" s="68" t="str">
        <f ca="1">IFERROR(IF(ISNA(INDEX(_AnzeigeText2,MATCH(J27,_EreignisseDatum,0))),"",IF(INDEX(_EreignisseHaeufigkeit,MATCH(J27,_EreignisseDatum,0))=1,"",INDEX(_AnzeigeText2,MATCH(J27,_EreignisseDatum,0)+1))),"")</f>
        <v/>
      </c>
      <c r="L30" s="110"/>
      <c r="M30" s="108"/>
      <c r="N30" s="70">
        <f>N27-_fstDay+1</f>
        <v>97</v>
      </c>
      <c r="O30" s="68" t="str">
        <f ca="1">IFERROR(IF(ISNA(INDEX(_AnzeigeText2,MATCH(N27,_EreignisseDatum,0))),"",IF(INDEX(_EreignisseHaeufigkeit,MATCH(N27,_EreignisseDatum,0))=1,"",INDEX(_AnzeigeText2,MATCH(N27,_EreignisseDatum,0)+1))),"")</f>
        <v/>
      </c>
      <c r="P30" s="110"/>
      <c r="Q30" s="108"/>
      <c r="R30" s="70">
        <f>R27-_fstDay+1</f>
        <v>127</v>
      </c>
      <c r="S30" s="68" t="str">
        <f ca="1">IFERROR(IF(ISNA(INDEX(_AnzeigeText2,MATCH(R27,_EreignisseDatum,0))),"",IF(INDEX(_EreignisseHaeufigkeit,MATCH(R27,_EreignisseDatum,0))=1,"",INDEX(_AnzeigeText2,MATCH(R27,_EreignisseDatum,0)+1))),"")</f>
        <v/>
      </c>
      <c r="T30" s="110"/>
      <c r="U30" s="108"/>
      <c r="V30" s="70">
        <f>V27-_fstDay+1</f>
        <v>158</v>
      </c>
      <c r="W30" s="68" t="str">
        <f ca="1">IFERROR(IF(ISNA(INDEX(_AnzeigeText2,MATCH(V27,_EreignisseDatum,0))),"",IF(INDEX(_EreignisseHaeufigkeit,MATCH(V27,_EreignisseDatum,0))=1,"",INDEX(_AnzeigeText2,MATCH(V27,_EreignisseDatum,0)+1))),"")</f>
        <v/>
      </c>
      <c r="X30" s="110"/>
    </row>
    <row r="31" spans="1:24" ht="5.25" customHeight="1" x14ac:dyDescent="0.2">
      <c r="A31" s="106">
        <f>A27+1</f>
        <v>44569</v>
      </c>
      <c r="B31" s="102">
        <f>A31</f>
        <v>44569</v>
      </c>
      <c r="C31" s="104" t="str">
        <f ca="1">IFERROR(INDEX(_AnzeigeText,MATCH(B31,_FeiertagsDaten,0)),"")</f>
        <v/>
      </c>
      <c r="D31" s="112" t="str">
        <f>IF(OR(WEEKDAY(A31,2)=1,DAY(A31)=1),TRUNC((A31-DATE(YEAR(A31+3-MOD(A31-2,7)),1,MOD(A31-2,7)-9))/7),"")</f>
        <v/>
      </c>
      <c r="E31" s="106">
        <f>E27+1</f>
        <v>44600</v>
      </c>
      <c r="F31" s="102">
        <f>E31</f>
        <v>44600</v>
      </c>
      <c r="G31" s="104" t="str">
        <f ca="1">IFERROR(INDEX(_AnzeigeText,MATCH(F31,_FeiertagsDaten,0)),"")</f>
        <v/>
      </c>
      <c r="H31" s="112" t="str">
        <f>IF(OR(WEEKDAY(E31,2)=1,DAY(E31)=1),TRUNC((E31-DATE(YEAR(E31+3-MOD(E31-2,7)),1,MOD(E31-2,7)-9))/7),"")</f>
        <v/>
      </c>
      <c r="I31" s="106">
        <f>I27+1</f>
        <v>44628</v>
      </c>
      <c r="J31" s="102">
        <f>I31</f>
        <v>44628</v>
      </c>
      <c r="K31" s="104" t="str">
        <f ca="1">IFERROR(INDEX(_AnzeigeText,MATCH(J31,_FeiertagsDaten,0)),"")</f>
        <v/>
      </c>
      <c r="L31" s="112" t="str">
        <f>IF(OR(WEEKDAY(I31,2)=1,DAY(I31)=1),TRUNC((I31-DATE(YEAR(I31+3-MOD(I31-2,7)),1,MOD(I31-2,7)-9))/7),"")</f>
        <v/>
      </c>
      <c r="M31" s="106">
        <f>M27+1</f>
        <v>44659</v>
      </c>
      <c r="N31" s="102">
        <f>M31</f>
        <v>44659</v>
      </c>
      <c r="O31" s="104" t="str">
        <f ca="1">IFERROR(INDEX(_AnzeigeText,MATCH(N31,_FeiertagsDaten,0)),"")</f>
        <v/>
      </c>
      <c r="P31" s="112" t="str">
        <f>IF(OR(WEEKDAY(M31,2)=1,DAY(M31)=1),TRUNC((M31-DATE(YEAR(M31+3-MOD(M31-2,7)),1,MOD(M31-2,7)-9))/7),"")</f>
        <v/>
      </c>
      <c r="Q31" s="106">
        <f>Q27+1</f>
        <v>44689</v>
      </c>
      <c r="R31" s="102">
        <f>Q31</f>
        <v>44689</v>
      </c>
      <c r="S31" s="104" t="str">
        <f ca="1">IFERROR(INDEX(_AnzeigeText,MATCH(R31,_FeiertagsDaten,0)),"")</f>
        <v/>
      </c>
      <c r="T31" s="112" t="str">
        <f>IF(OR(WEEKDAY(Q31,2)=1,DAY(Q31)=1),TRUNC((Q31-DATE(YEAR(Q31+3-MOD(Q31-2,7)),1,MOD(Q31-2,7)-9))/7),"")</f>
        <v/>
      </c>
      <c r="U31" s="106">
        <f>U27+1</f>
        <v>44720</v>
      </c>
      <c r="V31" s="102">
        <f>U31</f>
        <v>44720</v>
      </c>
      <c r="W31" s="104" t="str">
        <f ca="1">IFERROR(INDEX(_AnzeigeText,MATCH(V31,_FeiertagsDaten,0)),"")</f>
        <v/>
      </c>
      <c r="X31" s="112" t="str">
        <f>IF(OR(WEEKDAY(U31,2)=1,DAY(U31)=1),TRUNC((U31-DATE(YEAR(U31+3-MOD(U31-2,7)),1,MOD(U31-2,7)-9))/7),"")</f>
        <v/>
      </c>
    </row>
    <row r="32" spans="1:24" ht="5.25" customHeight="1" x14ac:dyDescent="0.2">
      <c r="A32" s="107"/>
      <c r="B32" s="103"/>
      <c r="C32" s="105"/>
      <c r="D32" s="113"/>
      <c r="E32" s="107"/>
      <c r="F32" s="103"/>
      <c r="G32" s="105"/>
      <c r="H32" s="113"/>
      <c r="I32" s="107"/>
      <c r="J32" s="103"/>
      <c r="K32" s="105"/>
      <c r="L32" s="113"/>
      <c r="M32" s="107"/>
      <c r="N32" s="103"/>
      <c r="O32" s="105"/>
      <c r="P32" s="113"/>
      <c r="Q32" s="107"/>
      <c r="R32" s="103"/>
      <c r="S32" s="105"/>
      <c r="T32" s="113"/>
      <c r="U32" s="107"/>
      <c r="V32" s="103"/>
      <c r="W32" s="105"/>
      <c r="X32" s="113"/>
    </row>
    <row r="33" spans="1:24" ht="9.75" customHeight="1" x14ac:dyDescent="0.2">
      <c r="A33" s="107"/>
      <c r="B33" s="103"/>
      <c r="C33" s="69" t="str">
        <f ca="1">IFERROR(INDEX(_AnzeigeText2,MATCH(B31,_EreignisseDatum,0)),"")</f>
        <v/>
      </c>
      <c r="D33" s="109" t="str">
        <f>IF(A31=_Start_MESZ,"SZ",IF(A31=_Ende_MESZ,"SZ",""))</f>
        <v/>
      </c>
      <c r="E33" s="107"/>
      <c r="F33" s="103"/>
      <c r="G33" s="69" t="str">
        <f ca="1">IFERROR(INDEX(_AnzeigeText2,MATCH(F31,_EreignisseDatum,0)),"")</f>
        <v/>
      </c>
      <c r="H33" s="109" t="str">
        <f>IF(E31=_Start_MESZ,"SZ",IF(E31=_Ende_MESZ,"SZ",""))</f>
        <v/>
      </c>
      <c r="I33" s="107"/>
      <c r="J33" s="103"/>
      <c r="K33" s="69" t="str">
        <f ca="1">IFERROR(INDEX(_AnzeigeText2,MATCH(J31,_EreignisseDatum,0)),"")</f>
        <v/>
      </c>
      <c r="L33" s="109" t="str">
        <f>IF(I31=_Start_MESZ,"SZ",IF(I31=_Ende_MESZ,"SZ",""))</f>
        <v/>
      </c>
      <c r="M33" s="107"/>
      <c r="N33" s="103"/>
      <c r="O33" s="69" t="str">
        <f ca="1">IFERROR(INDEX(_AnzeigeText2,MATCH(N31,_EreignisseDatum,0)),"")</f>
        <v/>
      </c>
      <c r="P33" s="109" t="str">
        <f>IF(M31=_Start_MESZ,"SZ",IF(M31=_Ende_MESZ,"SZ",""))</f>
        <v/>
      </c>
      <c r="Q33" s="107"/>
      <c r="R33" s="103"/>
      <c r="S33" s="69" t="str">
        <f ca="1">IFERROR(INDEX(_AnzeigeText2,MATCH(R31,_EreignisseDatum,0)),"")</f>
        <v/>
      </c>
      <c r="T33" s="109" t="str">
        <f>IF(Q31=_Start_MESZ,"SZ",IF(Q31=_Ende_MESZ,"SZ",""))</f>
        <v/>
      </c>
      <c r="U33" s="107"/>
      <c r="V33" s="103"/>
      <c r="W33" s="69" t="str">
        <f ca="1">IFERROR(INDEX(_AnzeigeText2,MATCH(V31,_EreignisseDatum,0)),"")</f>
        <v/>
      </c>
      <c r="X33" s="109" t="str">
        <f>IF(U31=_Start_MESZ,"SZ",IF(U31=_Ende_MESZ,"SZ",""))</f>
        <v/>
      </c>
    </row>
    <row r="34" spans="1:24" ht="9.75" customHeight="1" thickBot="1" x14ac:dyDescent="0.25">
      <c r="A34" s="108"/>
      <c r="B34" s="70">
        <f>B31-_fstDay+1</f>
        <v>8</v>
      </c>
      <c r="C34" s="68" t="str">
        <f ca="1">IFERROR(IF(ISNA(INDEX(_AnzeigeText2,MATCH(B31,_EreignisseDatum,0))),"",IF(INDEX(_EreignisseHaeufigkeit,MATCH(B31,_EreignisseDatum,0))=1,"",INDEX(_AnzeigeText2,MATCH(B31,_EreignisseDatum,0)+1))),"")</f>
        <v/>
      </c>
      <c r="D34" s="110"/>
      <c r="E34" s="108"/>
      <c r="F34" s="70">
        <f>F31-_fstDay+1</f>
        <v>39</v>
      </c>
      <c r="G34" s="68" t="str">
        <f ca="1">IFERROR(IF(ISNA(INDEX(_AnzeigeText2,MATCH(F31,_EreignisseDatum,0))),"",IF(INDEX(_EreignisseHaeufigkeit,MATCH(F31,_EreignisseDatum,0))=1,"",INDEX(_AnzeigeText2,MATCH(F31,_EreignisseDatum,0)+1))),"")</f>
        <v/>
      </c>
      <c r="H34" s="110"/>
      <c r="I34" s="108"/>
      <c r="J34" s="70">
        <f>J31-_fstDay+1</f>
        <v>67</v>
      </c>
      <c r="K34" s="68" t="str">
        <f ca="1">IFERROR(IF(ISNA(INDEX(_AnzeigeText2,MATCH(J31,_EreignisseDatum,0))),"",IF(INDEX(_EreignisseHaeufigkeit,MATCH(J31,_EreignisseDatum,0))=1,"",INDEX(_AnzeigeText2,MATCH(J31,_EreignisseDatum,0)+1))),"")</f>
        <v/>
      </c>
      <c r="L34" s="110"/>
      <c r="M34" s="108"/>
      <c r="N34" s="70">
        <f>N31-_fstDay+1</f>
        <v>98</v>
      </c>
      <c r="O34" s="68" t="str">
        <f ca="1">IFERROR(IF(ISNA(INDEX(_AnzeigeText2,MATCH(N31,_EreignisseDatum,0))),"",IF(INDEX(_EreignisseHaeufigkeit,MATCH(N31,_EreignisseDatum,0))=1,"",INDEX(_AnzeigeText2,MATCH(N31,_EreignisseDatum,0)+1))),"")</f>
        <v/>
      </c>
      <c r="P34" s="110"/>
      <c r="Q34" s="108"/>
      <c r="R34" s="70">
        <f>R31-_fstDay+1</f>
        <v>128</v>
      </c>
      <c r="S34" s="68" t="str">
        <f ca="1">IFERROR(IF(ISNA(INDEX(_AnzeigeText2,MATCH(R31,_EreignisseDatum,0))),"",IF(INDEX(_EreignisseHaeufigkeit,MATCH(R31,_EreignisseDatum,0))=1,"",INDEX(_AnzeigeText2,MATCH(R31,_EreignisseDatum,0)+1))),"")</f>
        <v/>
      </c>
      <c r="T34" s="110"/>
      <c r="U34" s="108"/>
      <c r="V34" s="70">
        <f>V31-_fstDay+1</f>
        <v>159</v>
      </c>
      <c r="W34" s="68" t="str">
        <f ca="1">IFERROR(IF(ISNA(INDEX(_AnzeigeText2,MATCH(V31,_EreignisseDatum,0))),"",IF(INDEX(_EreignisseHaeufigkeit,MATCH(V31,_EreignisseDatum,0))=1,"",INDEX(_AnzeigeText2,MATCH(V31,_EreignisseDatum,0)+1))),"")</f>
        <v/>
      </c>
      <c r="X34" s="110"/>
    </row>
    <row r="35" spans="1:24" ht="5.25" customHeight="1" x14ac:dyDescent="0.2">
      <c r="A35" s="106">
        <f>A31+1</f>
        <v>44570</v>
      </c>
      <c r="B35" s="102">
        <f>A35</f>
        <v>44570</v>
      </c>
      <c r="C35" s="104" t="str">
        <f ca="1">IFERROR(INDEX(_AnzeigeText,MATCH(B35,_FeiertagsDaten,0)),"")</f>
        <v/>
      </c>
      <c r="D35" s="112" t="str">
        <f>IF(OR(WEEKDAY(A35,2)=1,DAY(A35)=1),TRUNC((A35-DATE(YEAR(A35+3-MOD(A35-2,7)),1,MOD(A35-2,7)-9))/7),"")</f>
        <v/>
      </c>
      <c r="E35" s="106">
        <f>E31+1</f>
        <v>44601</v>
      </c>
      <c r="F35" s="102">
        <f>E35</f>
        <v>44601</v>
      </c>
      <c r="G35" s="104" t="str">
        <f ca="1">IFERROR(INDEX(_AnzeigeText,MATCH(F35,_FeiertagsDaten,0)),"")</f>
        <v/>
      </c>
      <c r="H35" s="112" t="str">
        <f>IF(OR(WEEKDAY(E35,2)=1,DAY(E35)=1),TRUNC((E35-DATE(YEAR(E35+3-MOD(E35-2,7)),1,MOD(E35-2,7)-9))/7),"")</f>
        <v/>
      </c>
      <c r="I35" s="106">
        <f>I31+1</f>
        <v>44629</v>
      </c>
      <c r="J35" s="102">
        <f>I35</f>
        <v>44629</v>
      </c>
      <c r="K35" s="104" t="str">
        <f ca="1">IFERROR(INDEX(_AnzeigeText,MATCH(J35,_FeiertagsDaten,0)),"")</f>
        <v/>
      </c>
      <c r="L35" s="112" t="str">
        <f>IF(OR(WEEKDAY(I35,2)=1,DAY(I35)=1),TRUNC((I35-DATE(YEAR(I35+3-MOD(I35-2,7)),1,MOD(I35-2,7)-9))/7),"")</f>
        <v/>
      </c>
      <c r="M35" s="106">
        <f>M31+1</f>
        <v>44660</v>
      </c>
      <c r="N35" s="102">
        <f>M35</f>
        <v>44660</v>
      </c>
      <c r="O35" s="104" t="str">
        <f ca="1">IFERROR(INDEX(_AnzeigeText,MATCH(N35,_FeiertagsDaten,0)),"")</f>
        <v/>
      </c>
      <c r="P35" s="112" t="str">
        <f>IF(OR(WEEKDAY(M35,2)=1,DAY(M35)=1),TRUNC((M35-DATE(YEAR(M35+3-MOD(M35-2,7)),1,MOD(M35-2,7)-9))/7),"")</f>
        <v/>
      </c>
      <c r="Q35" s="106">
        <f>Q31+1</f>
        <v>44690</v>
      </c>
      <c r="R35" s="102">
        <f>Q35</f>
        <v>44690</v>
      </c>
      <c r="S35" s="104" t="str">
        <f ca="1">IFERROR(INDEX(_AnzeigeText,MATCH(R35,_FeiertagsDaten,0)),"")</f>
        <v/>
      </c>
      <c r="T35" s="112">
        <f>IF(OR(WEEKDAY(Q35,2)=1,DAY(Q35)=1),TRUNC((Q35-DATE(YEAR(Q35+3-MOD(Q35-2,7)),1,MOD(Q35-2,7)-9))/7),"")</f>
        <v>19</v>
      </c>
      <c r="U35" s="106">
        <f>U31+1</f>
        <v>44721</v>
      </c>
      <c r="V35" s="102">
        <f>U35</f>
        <v>44721</v>
      </c>
      <c r="W35" s="104" t="str">
        <f ca="1">IFERROR(INDEX(_AnzeigeText,MATCH(V35,_FeiertagsDaten,0)),"")</f>
        <v/>
      </c>
      <c r="X35" s="112" t="str">
        <f>IF(OR(WEEKDAY(U35,2)=1,DAY(U35)=1),TRUNC((U35-DATE(YEAR(U35+3-MOD(U35-2,7)),1,MOD(U35-2,7)-9))/7),"")</f>
        <v/>
      </c>
    </row>
    <row r="36" spans="1:24" ht="5.25" customHeight="1" x14ac:dyDescent="0.2">
      <c r="A36" s="107"/>
      <c r="B36" s="103"/>
      <c r="C36" s="105"/>
      <c r="D36" s="113"/>
      <c r="E36" s="107"/>
      <c r="F36" s="103"/>
      <c r="G36" s="105"/>
      <c r="H36" s="113"/>
      <c r="I36" s="107"/>
      <c r="J36" s="103"/>
      <c r="K36" s="105"/>
      <c r="L36" s="113"/>
      <c r="M36" s="107"/>
      <c r="N36" s="103"/>
      <c r="O36" s="105"/>
      <c r="P36" s="113"/>
      <c r="Q36" s="107"/>
      <c r="R36" s="103"/>
      <c r="S36" s="105"/>
      <c r="T36" s="113"/>
      <c r="U36" s="107"/>
      <c r="V36" s="103"/>
      <c r="W36" s="105"/>
      <c r="X36" s="113"/>
    </row>
    <row r="37" spans="1:24" ht="9.75" customHeight="1" x14ac:dyDescent="0.2">
      <c r="A37" s="107"/>
      <c r="B37" s="103"/>
      <c r="C37" s="69" t="str">
        <f ca="1">IFERROR(INDEX(_AnzeigeText2,MATCH(B35,_EreignisseDatum,0)),"")</f>
        <v/>
      </c>
      <c r="D37" s="109" t="str">
        <f>IF(A35=_Start_MESZ,"SZ",IF(A35=_Ende_MESZ,"SZ",""))</f>
        <v/>
      </c>
      <c r="E37" s="107"/>
      <c r="F37" s="103"/>
      <c r="G37" s="69" t="str">
        <f ca="1">IFERROR(INDEX(_AnzeigeText2,MATCH(F35,_EreignisseDatum,0)),"")</f>
        <v/>
      </c>
      <c r="H37" s="109" t="str">
        <f>IF(E35=_Start_MESZ,"SZ",IF(E35=_Ende_MESZ,"SZ",""))</f>
        <v/>
      </c>
      <c r="I37" s="107"/>
      <c r="J37" s="103"/>
      <c r="K37" s="69" t="str">
        <f ca="1">IFERROR(INDEX(_AnzeigeText2,MATCH(J35,_EreignisseDatum,0)),"")</f>
        <v/>
      </c>
      <c r="L37" s="109" t="str">
        <f>IF(I35=_Start_MESZ,"SZ",IF(I35=_Ende_MESZ,"SZ",""))</f>
        <v/>
      </c>
      <c r="M37" s="107"/>
      <c r="N37" s="103"/>
      <c r="O37" s="69" t="str">
        <f ca="1">IFERROR(INDEX(_AnzeigeText2,MATCH(N35,_EreignisseDatum,0)),"")</f>
        <v/>
      </c>
      <c r="P37" s="109" t="str">
        <f>IF(M35=_Start_MESZ,"SZ",IF(M35=_Ende_MESZ,"SZ",""))</f>
        <v/>
      </c>
      <c r="Q37" s="107"/>
      <c r="R37" s="103"/>
      <c r="S37" s="69" t="str">
        <f ca="1">IFERROR(INDEX(_AnzeigeText2,MATCH(R35,_EreignisseDatum,0)),"")</f>
        <v/>
      </c>
      <c r="T37" s="109" t="str">
        <f>IF(Q35=_Start_MESZ,"SZ",IF(Q35=_Ende_MESZ,"SZ",""))</f>
        <v/>
      </c>
      <c r="U37" s="107"/>
      <c r="V37" s="103"/>
      <c r="W37" s="69" t="str">
        <f ca="1">IFERROR(INDEX(_AnzeigeText2,MATCH(V35,_EreignisseDatum,0)),"")</f>
        <v/>
      </c>
      <c r="X37" s="109" t="str">
        <f>IF(U35=_Start_MESZ,"SZ",IF(U35=_Ende_MESZ,"SZ",""))</f>
        <v/>
      </c>
    </row>
    <row r="38" spans="1:24" ht="9.75" customHeight="1" thickBot="1" x14ac:dyDescent="0.25">
      <c r="A38" s="108"/>
      <c r="B38" s="70">
        <f>B35-_fstDay+1</f>
        <v>9</v>
      </c>
      <c r="C38" s="68" t="str">
        <f ca="1">IFERROR(IF(ISNA(INDEX(_AnzeigeText2,MATCH(B35,_EreignisseDatum,0))),"",IF(INDEX(_EreignisseHaeufigkeit,MATCH(B35,_EreignisseDatum,0))=1,"",INDEX(_AnzeigeText2,MATCH(B35,_EreignisseDatum,0)+1))),"")</f>
        <v/>
      </c>
      <c r="D38" s="110"/>
      <c r="E38" s="108"/>
      <c r="F38" s="70">
        <f>F35-_fstDay+1</f>
        <v>40</v>
      </c>
      <c r="G38" s="68" t="str">
        <f ca="1">IFERROR(IF(ISNA(INDEX(_AnzeigeText2,MATCH(F35,_EreignisseDatum,0))),"",IF(INDEX(_EreignisseHaeufigkeit,MATCH(F35,_EreignisseDatum,0))=1,"",INDEX(_AnzeigeText2,MATCH(F35,_EreignisseDatum,0)+1))),"")</f>
        <v/>
      </c>
      <c r="H38" s="110"/>
      <c r="I38" s="108"/>
      <c r="J38" s="70">
        <f>J35-_fstDay+1</f>
        <v>68</v>
      </c>
      <c r="K38" s="68" t="str">
        <f ca="1">IFERROR(IF(ISNA(INDEX(_AnzeigeText2,MATCH(J35,_EreignisseDatum,0))),"",IF(INDEX(_EreignisseHaeufigkeit,MATCH(J35,_EreignisseDatum,0))=1,"",INDEX(_AnzeigeText2,MATCH(J35,_EreignisseDatum,0)+1))),"")</f>
        <v/>
      </c>
      <c r="L38" s="110"/>
      <c r="M38" s="108"/>
      <c r="N38" s="70">
        <f>N35-_fstDay+1</f>
        <v>99</v>
      </c>
      <c r="O38" s="68" t="str">
        <f ca="1">IFERROR(IF(ISNA(INDEX(_AnzeigeText2,MATCH(N35,_EreignisseDatum,0))),"",IF(INDEX(_EreignisseHaeufigkeit,MATCH(N35,_EreignisseDatum,0))=1,"",INDEX(_AnzeigeText2,MATCH(N35,_EreignisseDatum,0)+1))),"")</f>
        <v/>
      </c>
      <c r="P38" s="110"/>
      <c r="Q38" s="108"/>
      <c r="R38" s="70">
        <f>R35-_fstDay+1</f>
        <v>129</v>
      </c>
      <c r="S38" s="68" t="str">
        <f ca="1">IFERROR(IF(ISNA(INDEX(_AnzeigeText2,MATCH(R35,_EreignisseDatum,0))),"",IF(INDEX(_EreignisseHaeufigkeit,MATCH(R35,_EreignisseDatum,0))=1,"",INDEX(_AnzeigeText2,MATCH(R35,_EreignisseDatum,0)+1))),"")</f>
        <v/>
      </c>
      <c r="T38" s="110"/>
      <c r="U38" s="108"/>
      <c r="V38" s="70">
        <f>V35-_fstDay+1</f>
        <v>160</v>
      </c>
      <c r="W38" s="68" t="str">
        <f ca="1">IFERROR(IF(ISNA(INDEX(_AnzeigeText2,MATCH(V35,_EreignisseDatum,0))),"",IF(INDEX(_EreignisseHaeufigkeit,MATCH(V35,_EreignisseDatum,0))=1,"",INDEX(_AnzeigeText2,MATCH(V35,_EreignisseDatum,0)+1))),"")</f>
        <v/>
      </c>
      <c r="X38" s="110"/>
    </row>
    <row r="39" spans="1:24" ht="5.25" customHeight="1" x14ac:dyDescent="0.2">
      <c r="A39" s="106">
        <f>A35+1</f>
        <v>44571</v>
      </c>
      <c r="B39" s="102">
        <f>A39</f>
        <v>44571</v>
      </c>
      <c r="C39" s="104" t="str">
        <f ca="1">IFERROR(INDEX(_AnzeigeText,MATCH(B39,_FeiertagsDaten,0)),"")</f>
        <v/>
      </c>
      <c r="D39" s="112">
        <f>IF(OR(WEEKDAY(A39,2)=1,DAY(A39)=1),TRUNC((A39-DATE(YEAR(A39+3-MOD(A39-2,7)),1,MOD(A39-2,7)-9))/7),"")</f>
        <v>2</v>
      </c>
      <c r="E39" s="106">
        <f>E35+1</f>
        <v>44602</v>
      </c>
      <c r="F39" s="102">
        <f>E39</f>
        <v>44602</v>
      </c>
      <c r="G39" s="104" t="str">
        <f ca="1">IFERROR(INDEX(_AnzeigeText,MATCH(F39,_FeiertagsDaten,0)),"")</f>
        <v/>
      </c>
      <c r="H39" s="112" t="str">
        <f>IF(OR(WEEKDAY(E39,2)=1,DAY(E39)=1),TRUNC((E39-DATE(YEAR(E39+3-MOD(E39-2,7)),1,MOD(E39-2,7)-9))/7),"")</f>
        <v/>
      </c>
      <c r="I39" s="106">
        <f>I35+1</f>
        <v>44630</v>
      </c>
      <c r="J39" s="102">
        <f>I39</f>
        <v>44630</v>
      </c>
      <c r="K39" s="104" t="str">
        <f ca="1">IFERROR(INDEX(_AnzeigeText,MATCH(J39,_FeiertagsDaten,0)),"")</f>
        <v/>
      </c>
      <c r="L39" s="112" t="str">
        <f>IF(OR(WEEKDAY(I39,2)=1,DAY(I39)=1),TRUNC((I39-DATE(YEAR(I39+3-MOD(I39-2,7)),1,MOD(I39-2,7)-9))/7),"")</f>
        <v/>
      </c>
      <c r="M39" s="106">
        <f>M35+1</f>
        <v>44661</v>
      </c>
      <c r="N39" s="102">
        <f>M39</f>
        <v>44661</v>
      </c>
      <c r="O39" s="104" t="str">
        <f ca="1">IFERROR(INDEX(_AnzeigeText,MATCH(N39,_FeiertagsDaten,0)),"")</f>
        <v>Palmsonntag</v>
      </c>
      <c r="P39" s="112" t="str">
        <f>IF(OR(WEEKDAY(M39,2)=1,DAY(M39)=1),TRUNC((M39-DATE(YEAR(M39+3-MOD(M39-2,7)),1,MOD(M39-2,7)-9))/7),"")</f>
        <v/>
      </c>
      <c r="Q39" s="106">
        <f>Q35+1</f>
        <v>44691</v>
      </c>
      <c r="R39" s="102">
        <f>Q39</f>
        <v>44691</v>
      </c>
      <c r="S39" s="104" t="str">
        <f ca="1">IFERROR(INDEX(_AnzeigeText,MATCH(R39,_FeiertagsDaten,0)),"")</f>
        <v/>
      </c>
      <c r="T39" s="112" t="str">
        <f>IF(OR(WEEKDAY(Q39,2)=1,DAY(Q39)=1),TRUNC((Q39-DATE(YEAR(Q39+3-MOD(Q39-2,7)),1,MOD(Q39-2,7)-9))/7),"")</f>
        <v/>
      </c>
      <c r="U39" s="106">
        <f>U35+1</f>
        <v>44722</v>
      </c>
      <c r="V39" s="102">
        <f>U39</f>
        <v>44722</v>
      </c>
      <c r="W39" s="104" t="str">
        <f ca="1">IFERROR(INDEX(_AnzeigeText,MATCH(V39,_FeiertagsDaten,0)),"")</f>
        <v/>
      </c>
      <c r="X39" s="112" t="str">
        <f>IF(OR(WEEKDAY(U39,2)=1,DAY(U39)=1),TRUNC((U39-DATE(YEAR(U39+3-MOD(U39-2,7)),1,MOD(U39-2,7)-9))/7),"")</f>
        <v/>
      </c>
    </row>
    <row r="40" spans="1:24" ht="5.25" customHeight="1" x14ac:dyDescent="0.2">
      <c r="A40" s="107"/>
      <c r="B40" s="103"/>
      <c r="C40" s="105"/>
      <c r="D40" s="113"/>
      <c r="E40" s="107"/>
      <c r="F40" s="103"/>
      <c r="G40" s="105"/>
      <c r="H40" s="113"/>
      <c r="I40" s="107"/>
      <c r="J40" s="103"/>
      <c r="K40" s="105"/>
      <c r="L40" s="113"/>
      <c r="M40" s="107"/>
      <c r="N40" s="103"/>
      <c r="O40" s="105"/>
      <c r="P40" s="113"/>
      <c r="Q40" s="107"/>
      <c r="R40" s="103"/>
      <c r="S40" s="105"/>
      <c r="T40" s="113"/>
      <c r="U40" s="107"/>
      <c r="V40" s="103"/>
      <c r="W40" s="105"/>
      <c r="X40" s="113"/>
    </row>
    <row r="41" spans="1:24" ht="9.75" customHeight="1" x14ac:dyDescent="0.2">
      <c r="A41" s="107"/>
      <c r="B41" s="103"/>
      <c r="C41" s="69" t="str">
        <f ca="1">IFERROR(INDEX(_AnzeigeText2,MATCH(B39,_EreignisseDatum,0)),"")</f>
        <v/>
      </c>
      <c r="D41" s="109" t="str">
        <f>IF(A39=_Start_MESZ,"SZ",IF(A39=_Ende_MESZ,"SZ",""))</f>
        <v/>
      </c>
      <c r="E41" s="107"/>
      <c r="F41" s="103"/>
      <c r="G41" s="69" t="str">
        <f ca="1">IFERROR(INDEX(_AnzeigeText2,MATCH(F39,_EreignisseDatum,0)),"")</f>
        <v/>
      </c>
      <c r="H41" s="109" t="str">
        <f>IF(E39=_Start_MESZ,"SZ",IF(E39=_Ende_MESZ,"SZ",""))</f>
        <v/>
      </c>
      <c r="I41" s="107"/>
      <c r="J41" s="103"/>
      <c r="K41" s="69" t="str">
        <f ca="1">IFERROR(INDEX(_AnzeigeText2,MATCH(J39,_EreignisseDatum,0)),"")</f>
        <v/>
      </c>
      <c r="L41" s="109" t="str">
        <f>IF(I39=_Start_MESZ,"SZ",IF(I39=_Ende_MESZ,"SZ",""))</f>
        <v/>
      </c>
      <c r="M41" s="107"/>
      <c r="N41" s="103"/>
      <c r="O41" s="69" t="str">
        <f ca="1">IFERROR(INDEX(_AnzeigeText2,MATCH(N39,_EreignisseDatum,0)),"")</f>
        <v/>
      </c>
      <c r="P41" s="109" t="str">
        <f>IF(M39=_Start_MESZ,"SZ",IF(M39=_Ende_MESZ,"SZ",""))</f>
        <v/>
      </c>
      <c r="Q41" s="107"/>
      <c r="R41" s="103"/>
      <c r="S41" s="69" t="str">
        <f ca="1">IFERROR(INDEX(_AnzeigeText2,MATCH(R39,_EreignisseDatum,0)),"")</f>
        <v/>
      </c>
      <c r="T41" s="109" t="str">
        <f>IF(Q39=_Start_MESZ,"SZ",IF(Q39=_Ende_MESZ,"SZ",""))</f>
        <v/>
      </c>
      <c r="U41" s="107"/>
      <c r="V41" s="103"/>
      <c r="W41" s="69" t="str">
        <f ca="1">IFERROR(INDEX(_AnzeigeText2,MATCH(V39,_EreignisseDatum,0)),"")</f>
        <v/>
      </c>
      <c r="X41" s="109" t="str">
        <f>IF(U39=_Start_MESZ,"SZ",IF(U39=_Ende_MESZ,"SZ",""))</f>
        <v/>
      </c>
    </row>
    <row r="42" spans="1:24" ht="9.75" customHeight="1" thickBot="1" x14ac:dyDescent="0.25">
      <c r="A42" s="108"/>
      <c r="B42" s="70">
        <f>B39-_fstDay+1</f>
        <v>10</v>
      </c>
      <c r="C42" s="68" t="str">
        <f ca="1">IFERROR(IF(ISNA(INDEX(_AnzeigeText2,MATCH(B39,_EreignisseDatum,0))),"",IF(INDEX(_EreignisseHaeufigkeit,MATCH(B39,_EreignisseDatum,0))=1,"",INDEX(_AnzeigeText2,MATCH(B39,_EreignisseDatum,0)+1))),"")</f>
        <v/>
      </c>
      <c r="D42" s="110"/>
      <c r="E42" s="108"/>
      <c r="F42" s="70">
        <f>F39-_fstDay+1</f>
        <v>41</v>
      </c>
      <c r="G42" s="68" t="str">
        <f ca="1">IFERROR(IF(ISNA(INDEX(_AnzeigeText2,MATCH(F39,_EreignisseDatum,0))),"",IF(INDEX(_EreignisseHaeufigkeit,MATCH(F39,_EreignisseDatum,0))=1,"",INDEX(_AnzeigeText2,MATCH(F39,_EreignisseDatum,0)+1))),"")</f>
        <v/>
      </c>
      <c r="H42" s="110"/>
      <c r="I42" s="108"/>
      <c r="J42" s="70">
        <f>J39-_fstDay+1</f>
        <v>69</v>
      </c>
      <c r="K42" s="68" t="str">
        <f ca="1">IFERROR(IF(ISNA(INDEX(_AnzeigeText2,MATCH(J39,_EreignisseDatum,0))),"",IF(INDEX(_EreignisseHaeufigkeit,MATCH(J39,_EreignisseDatum,0))=1,"",INDEX(_AnzeigeText2,MATCH(J39,_EreignisseDatum,0)+1))),"")</f>
        <v/>
      </c>
      <c r="L42" s="110"/>
      <c r="M42" s="108"/>
      <c r="N42" s="70">
        <f>N39-_fstDay+1</f>
        <v>100</v>
      </c>
      <c r="O42" s="68" t="str">
        <f ca="1">IFERROR(IF(ISNA(INDEX(_AnzeigeText2,MATCH(N39,_EreignisseDatum,0))),"",IF(INDEX(_EreignisseHaeufigkeit,MATCH(N39,_EreignisseDatum,0))=1,"",INDEX(_AnzeigeText2,MATCH(N39,_EreignisseDatum,0)+1))),"")</f>
        <v/>
      </c>
      <c r="P42" s="110"/>
      <c r="Q42" s="108"/>
      <c r="R42" s="70">
        <f>R39-_fstDay+1</f>
        <v>130</v>
      </c>
      <c r="S42" s="68" t="str">
        <f ca="1">IFERROR(IF(ISNA(INDEX(_AnzeigeText2,MATCH(R39,_EreignisseDatum,0))),"",IF(INDEX(_EreignisseHaeufigkeit,MATCH(R39,_EreignisseDatum,0))=1,"",INDEX(_AnzeigeText2,MATCH(R39,_EreignisseDatum,0)+1))),"")</f>
        <v/>
      </c>
      <c r="T42" s="110"/>
      <c r="U42" s="108"/>
      <c r="V42" s="70">
        <f>V39-_fstDay+1</f>
        <v>161</v>
      </c>
      <c r="W42" s="68" t="str">
        <f ca="1">IFERROR(IF(ISNA(INDEX(_AnzeigeText2,MATCH(V39,_EreignisseDatum,0))),"",IF(INDEX(_EreignisseHaeufigkeit,MATCH(V39,_EreignisseDatum,0))=1,"",INDEX(_AnzeigeText2,MATCH(V39,_EreignisseDatum,0)+1))),"")</f>
        <v/>
      </c>
      <c r="X42" s="110"/>
    </row>
    <row r="43" spans="1:24" ht="5.25" customHeight="1" x14ac:dyDescent="0.2">
      <c r="A43" s="106">
        <f>A39+1</f>
        <v>44572</v>
      </c>
      <c r="B43" s="102">
        <f>A43</f>
        <v>44572</v>
      </c>
      <c r="C43" s="104" t="str">
        <f ca="1">IFERROR(INDEX(_AnzeigeText,MATCH(B43,_FeiertagsDaten,0)),"")</f>
        <v/>
      </c>
      <c r="D43" s="112" t="str">
        <f>IF(OR(WEEKDAY(A43,2)=1,DAY(A43)=1),TRUNC((A43-DATE(YEAR(A43+3-MOD(A43-2,7)),1,MOD(A43-2,7)-9))/7),"")</f>
        <v/>
      </c>
      <c r="E43" s="106">
        <f>E39+1</f>
        <v>44603</v>
      </c>
      <c r="F43" s="102">
        <f>E43</f>
        <v>44603</v>
      </c>
      <c r="G43" s="104" t="str">
        <f ca="1">IFERROR(INDEX(_AnzeigeText,MATCH(F43,_FeiertagsDaten,0)),"")</f>
        <v/>
      </c>
      <c r="H43" s="112" t="str">
        <f>IF(OR(WEEKDAY(E43,2)=1,DAY(E43)=1),TRUNC((E43-DATE(YEAR(E43+3-MOD(E43-2,7)),1,MOD(E43-2,7)-9))/7),"")</f>
        <v/>
      </c>
      <c r="I43" s="106">
        <f>I39+1</f>
        <v>44631</v>
      </c>
      <c r="J43" s="102">
        <f>I43</f>
        <v>44631</v>
      </c>
      <c r="K43" s="104" t="str">
        <f ca="1">IFERROR(INDEX(_AnzeigeText,MATCH(J43,_FeiertagsDaten,0)),"")</f>
        <v/>
      </c>
      <c r="L43" s="112" t="str">
        <f>IF(OR(WEEKDAY(I43,2)=1,DAY(I43)=1),TRUNC((I43-DATE(YEAR(I43+3-MOD(I43-2,7)),1,MOD(I43-2,7)-9))/7),"")</f>
        <v/>
      </c>
      <c r="M43" s="106">
        <f>M39+1</f>
        <v>44662</v>
      </c>
      <c r="N43" s="102">
        <f>M43</f>
        <v>44662</v>
      </c>
      <c r="O43" s="104" t="str">
        <f ca="1">IFERROR(INDEX(_AnzeigeText,MATCH(N43,_FeiertagsDaten,0)),"")</f>
        <v/>
      </c>
      <c r="P43" s="112">
        <f>IF(OR(WEEKDAY(M43,2)=1,DAY(M43)=1),TRUNC((M43-DATE(YEAR(M43+3-MOD(M43-2,7)),1,MOD(M43-2,7)-9))/7),"")</f>
        <v>15</v>
      </c>
      <c r="Q43" s="106">
        <f>Q39+1</f>
        <v>44692</v>
      </c>
      <c r="R43" s="102">
        <f>Q43</f>
        <v>44692</v>
      </c>
      <c r="S43" s="104" t="str">
        <f ca="1">IFERROR(INDEX(_AnzeigeText,MATCH(R43,_FeiertagsDaten,0)),"")</f>
        <v/>
      </c>
      <c r="T43" s="112" t="str">
        <f>IF(OR(WEEKDAY(Q43,2)=1,DAY(Q43)=1),TRUNC((Q43-DATE(YEAR(Q43+3-MOD(Q43-2,7)),1,MOD(Q43-2,7)-9))/7),"")</f>
        <v/>
      </c>
      <c r="U43" s="106">
        <f>U39+1</f>
        <v>44723</v>
      </c>
      <c r="V43" s="102">
        <f>U43</f>
        <v>44723</v>
      </c>
      <c r="W43" s="104" t="str">
        <f ca="1">IFERROR(INDEX(_AnzeigeText,MATCH(V43,_FeiertagsDaten,0)),"")</f>
        <v/>
      </c>
      <c r="X43" s="112" t="str">
        <f>IF(OR(WEEKDAY(U43,2)=1,DAY(U43)=1),TRUNC((U43-DATE(YEAR(U43+3-MOD(U43-2,7)),1,MOD(U43-2,7)-9))/7),"")</f>
        <v/>
      </c>
    </row>
    <row r="44" spans="1:24" ht="5.25" customHeight="1" x14ac:dyDescent="0.2">
      <c r="A44" s="107"/>
      <c r="B44" s="103"/>
      <c r="C44" s="105"/>
      <c r="D44" s="113"/>
      <c r="E44" s="107"/>
      <c r="F44" s="103"/>
      <c r="G44" s="105"/>
      <c r="H44" s="113"/>
      <c r="I44" s="107"/>
      <c r="J44" s="103"/>
      <c r="K44" s="105"/>
      <c r="L44" s="113"/>
      <c r="M44" s="107"/>
      <c r="N44" s="103"/>
      <c r="O44" s="105"/>
      <c r="P44" s="113"/>
      <c r="Q44" s="107"/>
      <c r="R44" s="103"/>
      <c r="S44" s="105"/>
      <c r="T44" s="113"/>
      <c r="U44" s="107"/>
      <c r="V44" s="103"/>
      <c r="W44" s="105"/>
      <c r="X44" s="113"/>
    </row>
    <row r="45" spans="1:24" ht="9.75" customHeight="1" x14ac:dyDescent="0.2">
      <c r="A45" s="107"/>
      <c r="B45" s="103"/>
      <c r="C45" s="69" t="str">
        <f ca="1">IFERROR(INDEX(_AnzeigeText2,MATCH(B43,_EreignisseDatum,0)),"")</f>
        <v/>
      </c>
      <c r="D45" s="109" t="str">
        <f>IF(A43=_Start_MESZ,"SZ",IF(A43=_Ende_MESZ,"SZ",""))</f>
        <v/>
      </c>
      <c r="E45" s="107"/>
      <c r="F45" s="103"/>
      <c r="G45" s="69" t="str">
        <f ca="1">IFERROR(INDEX(_AnzeigeText2,MATCH(F43,_EreignisseDatum,0)),"")</f>
        <v/>
      </c>
      <c r="H45" s="109" t="str">
        <f>IF(E43=_Start_MESZ,"SZ",IF(E43=_Ende_MESZ,"SZ",""))</f>
        <v/>
      </c>
      <c r="I45" s="107"/>
      <c r="J45" s="103"/>
      <c r="K45" s="69" t="str">
        <f ca="1">IFERROR(INDEX(_AnzeigeText2,MATCH(J43,_EreignisseDatum,0)),"")</f>
        <v/>
      </c>
      <c r="L45" s="109" t="str">
        <f>IF(I43=_Start_MESZ,"SZ",IF(I43=_Ende_MESZ,"SZ",""))</f>
        <v/>
      </c>
      <c r="M45" s="107"/>
      <c r="N45" s="103"/>
      <c r="O45" s="69" t="str">
        <f ca="1">IFERROR(INDEX(_AnzeigeText2,MATCH(N43,_EreignisseDatum,0)),"")</f>
        <v/>
      </c>
      <c r="P45" s="109" t="str">
        <f>IF(M43=_Start_MESZ,"SZ",IF(M43=_Ende_MESZ,"SZ",""))</f>
        <v/>
      </c>
      <c r="Q45" s="107"/>
      <c r="R45" s="103"/>
      <c r="S45" s="69" t="str">
        <f ca="1">IFERROR(INDEX(_AnzeigeText2,MATCH(R43,_EreignisseDatum,0)),"")</f>
        <v/>
      </c>
      <c r="T45" s="109" t="str">
        <f>IF(Q43=_Start_MESZ,"SZ",IF(Q43=_Ende_MESZ,"SZ",""))</f>
        <v/>
      </c>
      <c r="U45" s="107"/>
      <c r="V45" s="103"/>
      <c r="W45" s="69" t="str">
        <f ca="1">IFERROR(INDEX(_AnzeigeText2,MATCH(V43,_EreignisseDatum,0)),"")</f>
        <v/>
      </c>
      <c r="X45" s="109" t="str">
        <f>IF(U43=_Start_MESZ,"SZ",IF(U43=_Ende_MESZ,"SZ",""))</f>
        <v/>
      </c>
    </row>
    <row r="46" spans="1:24" ht="9.75" customHeight="1" thickBot="1" x14ac:dyDescent="0.25">
      <c r="A46" s="108"/>
      <c r="B46" s="70">
        <f>B43-_fstDay+1</f>
        <v>11</v>
      </c>
      <c r="C46" s="68" t="str">
        <f ca="1">IFERROR(IF(ISNA(INDEX(_AnzeigeText2,MATCH(B43,_EreignisseDatum,0))),"",IF(INDEX(_EreignisseHaeufigkeit,MATCH(B43,_EreignisseDatum,0))=1,"",INDEX(_AnzeigeText2,MATCH(B43,_EreignisseDatum,0)+1))),"")</f>
        <v/>
      </c>
      <c r="D46" s="110"/>
      <c r="E46" s="108"/>
      <c r="F46" s="70">
        <f>F43-_fstDay+1</f>
        <v>42</v>
      </c>
      <c r="G46" s="68" t="str">
        <f ca="1">IFERROR(IF(ISNA(INDEX(_AnzeigeText2,MATCH(F43,_EreignisseDatum,0))),"",IF(INDEX(_EreignisseHaeufigkeit,MATCH(F43,_EreignisseDatum,0))=1,"",INDEX(_AnzeigeText2,MATCH(F43,_EreignisseDatum,0)+1))),"")</f>
        <v/>
      </c>
      <c r="H46" s="110"/>
      <c r="I46" s="108"/>
      <c r="J46" s="70">
        <f>J43-_fstDay+1</f>
        <v>70</v>
      </c>
      <c r="K46" s="68" t="str">
        <f ca="1">IFERROR(IF(ISNA(INDEX(_AnzeigeText2,MATCH(J43,_EreignisseDatum,0))),"",IF(INDEX(_EreignisseHaeufigkeit,MATCH(J43,_EreignisseDatum,0))=1,"",INDEX(_AnzeigeText2,MATCH(J43,_EreignisseDatum,0)+1))),"")</f>
        <v/>
      </c>
      <c r="L46" s="110"/>
      <c r="M46" s="108"/>
      <c r="N46" s="70">
        <f>N43-_fstDay+1</f>
        <v>101</v>
      </c>
      <c r="O46" s="68" t="str">
        <f ca="1">IFERROR(IF(ISNA(INDEX(_AnzeigeText2,MATCH(N43,_EreignisseDatum,0))),"",IF(INDEX(_EreignisseHaeufigkeit,MATCH(N43,_EreignisseDatum,0))=1,"",INDEX(_AnzeigeText2,MATCH(N43,_EreignisseDatum,0)+1))),"")</f>
        <v/>
      </c>
      <c r="P46" s="110"/>
      <c r="Q46" s="108"/>
      <c r="R46" s="70">
        <f>R43-_fstDay+1</f>
        <v>131</v>
      </c>
      <c r="S46" s="68" t="str">
        <f ca="1">IFERROR(IF(ISNA(INDEX(_AnzeigeText2,MATCH(R43,_EreignisseDatum,0))),"",IF(INDEX(_EreignisseHaeufigkeit,MATCH(R43,_EreignisseDatum,0))=1,"",INDEX(_AnzeigeText2,MATCH(R43,_EreignisseDatum,0)+1))),"")</f>
        <v/>
      </c>
      <c r="T46" s="110"/>
      <c r="U46" s="108"/>
      <c r="V46" s="70">
        <f>V43-_fstDay+1</f>
        <v>162</v>
      </c>
      <c r="W46" s="68" t="str">
        <f ca="1">IFERROR(IF(ISNA(INDEX(_AnzeigeText2,MATCH(V43,_EreignisseDatum,0))),"",IF(INDEX(_EreignisseHaeufigkeit,MATCH(V43,_EreignisseDatum,0))=1,"",INDEX(_AnzeigeText2,MATCH(V43,_EreignisseDatum,0)+1))),"")</f>
        <v/>
      </c>
      <c r="X46" s="110"/>
    </row>
    <row r="47" spans="1:24" ht="5.25" customHeight="1" x14ac:dyDescent="0.2">
      <c r="A47" s="106">
        <f>A43+1</f>
        <v>44573</v>
      </c>
      <c r="B47" s="102">
        <f>A47</f>
        <v>44573</v>
      </c>
      <c r="C47" s="104" t="str">
        <f ca="1">IFERROR(INDEX(_AnzeigeText,MATCH(B47,_FeiertagsDaten,0)),"")</f>
        <v/>
      </c>
      <c r="D47" s="112" t="str">
        <f>IF(OR(WEEKDAY(A47,2)=1,DAY(A47)=1),TRUNC((A47-DATE(YEAR(A47+3-MOD(A47-2,7)),1,MOD(A47-2,7)-9))/7),"")</f>
        <v/>
      </c>
      <c r="E47" s="106">
        <f>E43+1</f>
        <v>44604</v>
      </c>
      <c r="F47" s="102">
        <f>E47</f>
        <v>44604</v>
      </c>
      <c r="G47" s="104" t="str">
        <f ca="1">IFERROR(INDEX(_AnzeigeText,MATCH(F47,_FeiertagsDaten,0)),"")</f>
        <v/>
      </c>
      <c r="H47" s="112" t="str">
        <f>IF(OR(WEEKDAY(E47,2)=1,DAY(E47)=1),TRUNC((E47-DATE(YEAR(E47+3-MOD(E47-2,7)),1,MOD(E47-2,7)-9))/7),"")</f>
        <v/>
      </c>
      <c r="I47" s="106">
        <f>I43+1</f>
        <v>44632</v>
      </c>
      <c r="J47" s="102">
        <f>I47</f>
        <v>44632</v>
      </c>
      <c r="K47" s="104" t="str">
        <f ca="1">IFERROR(INDEX(_AnzeigeText,MATCH(J47,_FeiertagsDaten,0)),"")</f>
        <v/>
      </c>
      <c r="L47" s="112" t="str">
        <f>IF(OR(WEEKDAY(I47,2)=1,DAY(I47)=1),TRUNC((I47-DATE(YEAR(I47+3-MOD(I47-2,7)),1,MOD(I47-2,7)-9))/7),"")</f>
        <v/>
      </c>
      <c r="M47" s="106">
        <f>M43+1</f>
        <v>44663</v>
      </c>
      <c r="N47" s="102">
        <f>M47</f>
        <v>44663</v>
      </c>
      <c r="O47" s="104" t="str">
        <f ca="1">IFERROR(INDEX(_AnzeigeText,MATCH(N47,_FeiertagsDaten,0)),"")</f>
        <v/>
      </c>
      <c r="P47" s="112" t="str">
        <f>IF(OR(WEEKDAY(M47,2)=1,DAY(M47)=1),TRUNC((M47-DATE(YEAR(M47+3-MOD(M47-2,7)),1,MOD(M47-2,7)-9))/7),"")</f>
        <v/>
      </c>
      <c r="Q47" s="106">
        <f>Q43+1</f>
        <v>44693</v>
      </c>
      <c r="R47" s="102">
        <f>Q47</f>
        <v>44693</v>
      </c>
      <c r="S47" s="104" t="str">
        <f ca="1">IFERROR(INDEX(_AnzeigeText,MATCH(R47,_FeiertagsDaten,0)),"")</f>
        <v/>
      </c>
      <c r="T47" s="112" t="str">
        <f>IF(OR(WEEKDAY(Q47,2)=1,DAY(Q47)=1),TRUNC((Q47-DATE(YEAR(Q47+3-MOD(Q47-2,7)),1,MOD(Q47-2,7)-9))/7),"")</f>
        <v/>
      </c>
      <c r="U47" s="106">
        <f>U43+1</f>
        <v>44724</v>
      </c>
      <c r="V47" s="102">
        <f>U47</f>
        <v>44724</v>
      </c>
      <c r="W47" s="104" t="str">
        <f ca="1">IFERROR(INDEX(_AnzeigeText,MATCH(V47,_FeiertagsDaten,0)),"")</f>
        <v/>
      </c>
      <c r="X47" s="112" t="str">
        <f>IF(OR(WEEKDAY(U47,2)=1,DAY(U47)=1),TRUNC((U47-DATE(YEAR(U47+3-MOD(U47-2,7)),1,MOD(U47-2,7)-9))/7),"")</f>
        <v/>
      </c>
    </row>
    <row r="48" spans="1:24" ht="5.25" customHeight="1" x14ac:dyDescent="0.2">
      <c r="A48" s="107"/>
      <c r="B48" s="103"/>
      <c r="C48" s="105"/>
      <c r="D48" s="113"/>
      <c r="E48" s="107"/>
      <c r="F48" s="103"/>
      <c r="G48" s="105"/>
      <c r="H48" s="113"/>
      <c r="I48" s="107"/>
      <c r="J48" s="103"/>
      <c r="K48" s="105"/>
      <c r="L48" s="113"/>
      <c r="M48" s="107"/>
      <c r="N48" s="103"/>
      <c r="O48" s="105"/>
      <c r="P48" s="113"/>
      <c r="Q48" s="107"/>
      <c r="R48" s="103"/>
      <c r="S48" s="105"/>
      <c r="T48" s="113"/>
      <c r="U48" s="107"/>
      <c r="V48" s="103"/>
      <c r="W48" s="105"/>
      <c r="X48" s="113"/>
    </row>
    <row r="49" spans="1:24" ht="9.75" customHeight="1" x14ac:dyDescent="0.2">
      <c r="A49" s="107"/>
      <c r="B49" s="103"/>
      <c r="C49" s="69" t="str">
        <f ca="1">IFERROR(INDEX(_AnzeigeText2,MATCH(B47,_EreignisseDatum,0)),"")</f>
        <v/>
      </c>
      <c r="D49" s="109" t="str">
        <f>IF(A47=_Start_MESZ,"SZ",IF(A47=_Ende_MESZ,"SZ",""))</f>
        <v/>
      </c>
      <c r="E49" s="107"/>
      <c r="F49" s="103"/>
      <c r="G49" s="69" t="str">
        <f ca="1">IFERROR(INDEX(_AnzeigeText2,MATCH(F47,_EreignisseDatum,0)),"")</f>
        <v/>
      </c>
      <c r="H49" s="109" t="str">
        <f>IF(E47=_Start_MESZ,"SZ",IF(E47=_Ende_MESZ,"SZ",""))</f>
        <v/>
      </c>
      <c r="I49" s="107"/>
      <c r="J49" s="103"/>
      <c r="K49" s="69" t="str">
        <f ca="1">IFERROR(INDEX(_AnzeigeText2,MATCH(J47,_EreignisseDatum,0)),"")</f>
        <v/>
      </c>
      <c r="L49" s="109" t="str">
        <f>IF(I47=_Start_MESZ,"SZ",IF(I47=_Ende_MESZ,"SZ",""))</f>
        <v/>
      </c>
      <c r="M49" s="107"/>
      <c r="N49" s="103"/>
      <c r="O49" s="69" t="str">
        <f ca="1">IFERROR(INDEX(_AnzeigeText2,MATCH(N47,_EreignisseDatum,0)),"")</f>
        <v/>
      </c>
      <c r="P49" s="109" t="str">
        <f>IF(M47=_Start_MESZ,"SZ",IF(M47=_Ende_MESZ,"SZ",""))</f>
        <v/>
      </c>
      <c r="Q49" s="107"/>
      <c r="R49" s="103"/>
      <c r="S49" s="69" t="str">
        <f ca="1">IFERROR(INDEX(_AnzeigeText2,MATCH(R47,_EreignisseDatum,0)),"")</f>
        <v/>
      </c>
      <c r="T49" s="109" t="str">
        <f>IF(Q47=_Start_MESZ,"SZ",IF(Q47=_Ende_MESZ,"SZ",""))</f>
        <v/>
      </c>
      <c r="U49" s="107"/>
      <c r="V49" s="103"/>
      <c r="W49" s="69" t="str">
        <f ca="1">IFERROR(INDEX(_AnzeigeText2,MATCH(V47,_EreignisseDatum,0)),"")</f>
        <v/>
      </c>
      <c r="X49" s="109" t="str">
        <f>IF(U47=_Start_MESZ,"SZ",IF(U47=_Ende_MESZ,"SZ",""))</f>
        <v/>
      </c>
    </row>
    <row r="50" spans="1:24" ht="9.75" customHeight="1" thickBot="1" x14ac:dyDescent="0.25">
      <c r="A50" s="108"/>
      <c r="B50" s="70">
        <f>B47-_fstDay+1</f>
        <v>12</v>
      </c>
      <c r="C50" s="68" t="str">
        <f ca="1">IFERROR(IF(ISNA(INDEX(_AnzeigeText2,MATCH(B47,_EreignisseDatum,0))),"",IF(INDEX(_EreignisseHaeufigkeit,MATCH(B47,_EreignisseDatum,0))=1,"",INDEX(_AnzeigeText2,MATCH(B47,_EreignisseDatum,0)+1))),"")</f>
        <v/>
      </c>
      <c r="D50" s="110"/>
      <c r="E50" s="108"/>
      <c r="F50" s="70">
        <f>F47-_fstDay+1</f>
        <v>43</v>
      </c>
      <c r="G50" s="68" t="str">
        <f ca="1">IFERROR(IF(ISNA(INDEX(_AnzeigeText2,MATCH(F47,_EreignisseDatum,0))),"",IF(INDEX(_EreignisseHaeufigkeit,MATCH(F47,_EreignisseDatum,0))=1,"",INDEX(_AnzeigeText2,MATCH(F47,_EreignisseDatum,0)+1))),"")</f>
        <v/>
      </c>
      <c r="H50" s="110"/>
      <c r="I50" s="108"/>
      <c r="J50" s="70">
        <f>J47-_fstDay+1</f>
        <v>71</v>
      </c>
      <c r="K50" s="68" t="str">
        <f ca="1">IFERROR(IF(ISNA(INDEX(_AnzeigeText2,MATCH(J47,_EreignisseDatum,0))),"",IF(INDEX(_EreignisseHaeufigkeit,MATCH(J47,_EreignisseDatum,0))=1,"",INDEX(_AnzeigeText2,MATCH(J47,_EreignisseDatum,0)+1))),"")</f>
        <v/>
      </c>
      <c r="L50" s="110"/>
      <c r="M50" s="108"/>
      <c r="N50" s="70">
        <f>N47-_fstDay+1</f>
        <v>102</v>
      </c>
      <c r="O50" s="68" t="str">
        <f ca="1">IFERROR(IF(ISNA(INDEX(_AnzeigeText2,MATCH(N47,_EreignisseDatum,0))),"",IF(INDEX(_EreignisseHaeufigkeit,MATCH(N47,_EreignisseDatum,0))=1,"",INDEX(_AnzeigeText2,MATCH(N47,_EreignisseDatum,0)+1))),"")</f>
        <v/>
      </c>
      <c r="P50" s="110"/>
      <c r="Q50" s="108"/>
      <c r="R50" s="70">
        <f>R47-_fstDay+1</f>
        <v>132</v>
      </c>
      <c r="S50" s="68" t="str">
        <f ca="1">IFERROR(IF(ISNA(INDEX(_AnzeigeText2,MATCH(R47,_EreignisseDatum,0))),"",IF(INDEX(_EreignisseHaeufigkeit,MATCH(R47,_EreignisseDatum,0))=1,"",INDEX(_AnzeigeText2,MATCH(R47,_EreignisseDatum,0)+1))),"")</f>
        <v/>
      </c>
      <c r="T50" s="110"/>
      <c r="U50" s="108"/>
      <c r="V50" s="70">
        <f>V47-_fstDay+1</f>
        <v>163</v>
      </c>
      <c r="W50" s="68" t="str">
        <f ca="1">IFERROR(IF(ISNA(INDEX(_AnzeigeText2,MATCH(V47,_EreignisseDatum,0))),"",IF(INDEX(_EreignisseHaeufigkeit,MATCH(V47,_EreignisseDatum,0))=1,"",INDEX(_AnzeigeText2,MATCH(V47,_EreignisseDatum,0)+1))),"")</f>
        <v/>
      </c>
      <c r="X50" s="110"/>
    </row>
    <row r="51" spans="1:24" ht="5.25" customHeight="1" x14ac:dyDescent="0.2">
      <c r="A51" s="106">
        <f>A47+1</f>
        <v>44574</v>
      </c>
      <c r="B51" s="102">
        <f>A51</f>
        <v>44574</v>
      </c>
      <c r="C51" s="104" t="str">
        <f ca="1">IFERROR(INDEX(_AnzeigeText,MATCH(B51,_FeiertagsDaten,0)),"")</f>
        <v/>
      </c>
      <c r="D51" s="112" t="str">
        <f>IF(OR(WEEKDAY(A51,2)=1,DAY(A51)=1),TRUNC((A51-DATE(YEAR(A51+3-MOD(A51-2,7)),1,MOD(A51-2,7)-9))/7),"")</f>
        <v/>
      </c>
      <c r="E51" s="106">
        <f>E47+1</f>
        <v>44605</v>
      </c>
      <c r="F51" s="102">
        <f>E51</f>
        <v>44605</v>
      </c>
      <c r="G51" s="104" t="str">
        <f ca="1">IFERROR(INDEX(_AnzeigeText,MATCH(F51,_FeiertagsDaten,0)),"")</f>
        <v/>
      </c>
      <c r="H51" s="112" t="str">
        <f>IF(OR(WEEKDAY(E51,2)=1,DAY(E51)=1),TRUNC((E51-DATE(YEAR(E51+3-MOD(E51-2,7)),1,MOD(E51-2,7)-9))/7),"")</f>
        <v/>
      </c>
      <c r="I51" s="106">
        <f>I47+1</f>
        <v>44633</v>
      </c>
      <c r="J51" s="102">
        <f>I51</f>
        <v>44633</v>
      </c>
      <c r="K51" s="104" t="str">
        <f ca="1">IFERROR(INDEX(_AnzeigeText,MATCH(J51,_FeiertagsDaten,0)),"")</f>
        <v/>
      </c>
      <c r="L51" s="112" t="str">
        <f>IF(OR(WEEKDAY(I51,2)=1,DAY(I51)=1),TRUNC((I51-DATE(YEAR(I51+3-MOD(I51-2,7)),1,MOD(I51-2,7)-9))/7),"")</f>
        <v/>
      </c>
      <c r="M51" s="106">
        <f>M47+1</f>
        <v>44664</v>
      </c>
      <c r="N51" s="102">
        <f>M51</f>
        <v>44664</v>
      </c>
      <c r="O51" s="104" t="str">
        <f ca="1">IFERROR(INDEX(_AnzeigeText,MATCH(N51,_FeiertagsDaten,0)),"")</f>
        <v/>
      </c>
      <c r="P51" s="112" t="str">
        <f>IF(OR(WEEKDAY(M51,2)=1,DAY(M51)=1),TRUNC((M51-DATE(YEAR(M51+3-MOD(M51-2,7)),1,MOD(M51-2,7)-9))/7),"")</f>
        <v/>
      </c>
      <c r="Q51" s="106">
        <f>Q47+1</f>
        <v>44694</v>
      </c>
      <c r="R51" s="102">
        <f>Q51</f>
        <v>44694</v>
      </c>
      <c r="S51" s="104" t="str">
        <f ca="1">IFERROR(INDEX(_AnzeigeText,MATCH(R51,_FeiertagsDaten,0)),"")</f>
        <v/>
      </c>
      <c r="T51" s="112" t="str">
        <f>IF(OR(WEEKDAY(Q51,2)=1,DAY(Q51)=1),TRUNC((Q51-DATE(YEAR(Q51+3-MOD(Q51-2,7)),1,MOD(Q51-2,7)-9))/7),"")</f>
        <v/>
      </c>
      <c r="U51" s="106">
        <f>U47+1</f>
        <v>44725</v>
      </c>
      <c r="V51" s="102">
        <f>U51</f>
        <v>44725</v>
      </c>
      <c r="W51" s="104" t="str">
        <f ca="1">IFERROR(INDEX(_AnzeigeText,MATCH(V51,_FeiertagsDaten,0)),"")</f>
        <v/>
      </c>
      <c r="X51" s="112">
        <f>IF(OR(WEEKDAY(U51,2)=1,DAY(U51)=1),TRUNC((U51-DATE(YEAR(U51+3-MOD(U51-2,7)),1,MOD(U51-2,7)-9))/7),"")</f>
        <v>24</v>
      </c>
    </row>
    <row r="52" spans="1:24" ht="5.25" customHeight="1" x14ac:dyDescent="0.2">
      <c r="A52" s="107"/>
      <c r="B52" s="103"/>
      <c r="C52" s="105"/>
      <c r="D52" s="113"/>
      <c r="E52" s="107"/>
      <c r="F52" s="103"/>
      <c r="G52" s="105"/>
      <c r="H52" s="113"/>
      <c r="I52" s="107"/>
      <c r="J52" s="103"/>
      <c r="K52" s="105"/>
      <c r="L52" s="113"/>
      <c r="M52" s="107"/>
      <c r="N52" s="103"/>
      <c r="O52" s="105"/>
      <c r="P52" s="113"/>
      <c r="Q52" s="107"/>
      <c r="R52" s="103"/>
      <c r="S52" s="105"/>
      <c r="T52" s="113"/>
      <c r="U52" s="107"/>
      <c r="V52" s="103"/>
      <c r="W52" s="105"/>
      <c r="X52" s="113"/>
    </row>
    <row r="53" spans="1:24" ht="9.75" customHeight="1" x14ac:dyDescent="0.2">
      <c r="A53" s="107"/>
      <c r="B53" s="103"/>
      <c r="C53" s="69" t="str">
        <f ca="1">IFERROR(INDEX(_AnzeigeText2,MATCH(B51,_EreignisseDatum,0)),"")</f>
        <v/>
      </c>
      <c r="D53" s="109" t="str">
        <f>IF(A51=_Start_MESZ,"SZ",IF(A51=_Ende_MESZ,"SZ",""))</f>
        <v/>
      </c>
      <c r="E53" s="107"/>
      <c r="F53" s="103"/>
      <c r="G53" s="69" t="str">
        <f ca="1">IFERROR(INDEX(_AnzeigeText2,MATCH(F51,_EreignisseDatum,0)),"")</f>
        <v/>
      </c>
      <c r="H53" s="109" t="str">
        <f>IF(E51=_Start_MESZ,"SZ",IF(E51=_Ende_MESZ,"SZ",""))</f>
        <v/>
      </c>
      <c r="I53" s="107"/>
      <c r="J53" s="103"/>
      <c r="K53" s="69" t="str">
        <f ca="1">IFERROR(INDEX(_AnzeigeText2,MATCH(J51,_EreignisseDatum,0)),"")</f>
        <v/>
      </c>
      <c r="L53" s="109" t="str">
        <f>IF(I51=_Start_MESZ,"SZ",IF(I51=_Ende_MESZ,"SZ",""))</f>
        <v/>
      </c>
      <c r="M53" s="107"/>
      <c r="N53" s="103"/>
      <c r="O53" s="69" t="str">
        <f ca="1">IFERROR(INDEX(_AnzeigeText2,MATCH(N51,_EreignisseDatum,0)),"")</f>
        <v/>
      </c>
      <c r="P53" s="109" t="str">
        <f>IF(M51=_Start_MESZ,"SZ",IF(M51=_Ende_MESZ,"SZ",""))</f>
        <v/>
      </c>
      <c r="Q53" s="107"/>
      <c r="R53" s="103"/>
      <c r="S53" s="69" t="str">
        <f ca="1">IFERROR(INDEX(_AnzeigeText2,MATCH(R51,_EreignisseDatum,0)),"")</f>
        <v/>
      </c>
      <c r="T53" s="109" t="str">
        <f>IF(Q51=_Start_MESZ,"SZ",IF(Q51=_Ende_MESZ,"SZ",""))</f>
        <v/>
      </c>
      <c r="U53" s="107"/>
      <c r="V53" s="103"/>
      <c r="W53" s="69" t="str">
        <f ca="1">IFERROR(INDEX(_AnzeigeText2,MATCH(V51,_EreignisseDatum,0)),"")</f>
        <v/>
      </c>
      <c r="X53" s="109" t="str">
        <f>IF(U51=_Start_MESZ,"SZ",IF(U51=_Ende_MESZ,"SZ",""))</f>
        <v/>
      </c>
    </row>
    <row r="54" spans="1:24" ht="9.75" customHeight="1" thickBot="1" x14ac:dyDescent="0.25">
      <c r="A54" s="108"/>
      <c r="B54" s="70">
        <f>B51-_fstDay+1</f>
        <v>13</v>
      </c>
      <c r="C54" s="68" t="str">
        <f ca="1">IFERROR(IF(ISNA(INDEX(_AnzeigeText2,MATCH(B51,_EreignisseDatum,0))),"",IF(INDEX(_EreignisseHaeufigkeit,MATCH(B51,_EreignisseDatum,0))=1,"",INDEX(_AnzeigeText2,MATCH(B51,_EreignisseDatum,0)+1))),"")</f>
        <v/>
      </c>
      <c r="D54" s="110"/>
      <c r="E54" s="108"/>
      <c r="F54" s="70">
        <f>F51-_fstDay+1</f>
        <v>44</v>
      </c>
      <c r="G54" s="68" t="str">
        <f ca="1">IFERROR(IF(ISNA(INDEX(_AnzeigeText2,MATCH(F51,_EreignisseDatum,0))),"",IF(INDEX(_EreignisseHaeufigkeit,MATCH(F51,_EreignisseDatum,0))=1,"",INDEX(_AnzeigeText2,MATCH(F51,_EreignisseDatum,0)+1))),"")</f>
        <v/>
      </c>
      <c r="H54" s="110"/>
      <c r="I54" s="108"/>
      <c r="J54" s="70">
        <f>J51-_fstDay+1</f>
        <v>72</v>
      </c>
      <c r="K54" s="68" t="str">
        <f ca="1">IFERROR(IF(ISNA(INDEX(_AnzeigeText2,MATCH(J51,_EreignisseDatum,0))),"",IF(INDEX(_EreignisseHaeufigkeit,MATCH(J51,_EreignisseDatum,0))=1,"",INDEX(_AnzeigeText2,MATCH(J51,_EreignisseDatum,0)+1))),"")</f>
        <v/>
      </c>
      <c r="L54" s="110"/>
      <c r="M54" s="108"/>
      <c r="N54" s="70">
        <f>N51-_fstDay+1</f>
        <v>103</v>
      </c>
      <c r="O54" s="68" t="str">
        <f ca="1">IFERROR(IF(ISNA(INDEX(_AnzeigeText2,MATCH(N51,_EreignisseDatum,0))),"",IF(INDEX(_EreignisseHaeufigkeit,MATCH(N51,_EreignisseDatum,0))=1,"",INDEX(_AnzeigeText2,MATCH(N51,_EreignisseDatum,0)+1))),"")</f>
        <v/>
      </c>
      <c r="P54" s="110"/>
      <c r="Q54" s="108"/>
      <c r="R54" s="70">
        <f>R51-_fstDay+1</f>
        <v>133</v>
      </c>
      <c r="S54" s="68" t="str">
        <f ca="1">IFERROR(IF(ISNA(INDEX(_AnzeigeText2,MATCH(R51,_EreignisseDatum,0))),"",IF(INDEX(_EreignisseHaeufigkeit,MATCH(R51,_EreignisseDatum,0))=1,"",INDEX(_AnzeigeText2,MATCH(R51,_EreignisseDatum,0)+1))),"")</f>
        <v/>
      </c>
      <c r="T54" s="110"/>
      <c r="U54" s="108"/>
      <c r="V54" s="70">
        <f>V51-_fstDay+1</f>
        <v>164</v>
      </c>
      <c r="W54" s="68" t="str">
        <f ca="1">IFERROR(IF(ISNA(INDEX(_AnzeigeText2,MATCH(V51,_EreignisseDatum,0))),"",IF(INDEX(_EreignisseHaeufigkeit,MATCH(V51,_EreignisseDatum,0))=1,"",INDEX(_AnzeigeText2,MATCH(V51,_EreignisseDatum,0)+1))),"")</f>
        <v/>
      </c>
      <c r="X54" s="110"/>
    </row>
    <row r="55" spans="1:24" ht="5.25" customHeight="1" x14ac:dyDescent="0.2">
      <c r="A55" s="106">
        <f>A51+1</f>
        <v>44575</v>
      </c>
      <c r="B55" s="102">
        <f>A55</f>
        <v>44575</v>
      </c>
      <c r="C55" s="104" t="str">
        <f ca="1">IFERROR(INDEX(_AnzeigeText,MATCH(B55,_FeiertagsDaten,0)),"")</f>
        <v/>
      </c>
      <c r="D55" s="112" t="str">
        <f>IF(OR(WEEKDAY(A55,2)=1,DAY(A55)=1),TRUNC((A55-DATE(YEAR(A55+3-MOD(A55-2,7)),1,MOD(A55-2,7)-9))/7),"")</f>
        <v/>
      </c>
      <c r="E55" s="106">
        <f>E51+1</f>
        <v>44606</v>
      </c>
      <c r="F55" s="102">
        <f>E55</f>
        <v>44606</v>
      </c>
      <c r="G55" s="104" t="str">
        <f ca="1">IFERROR(INDEX(_AnzeigeText,MATCH(F55,_FeiertagsDaten,0)),"")</f>
        <v/>
      </c>
      <c r="H55" s="112">
        <f>IF(OR(WEEKDAY(E55,2)=1,DAY(E55)=1),TRUNC((E55-DATE(YEAR(E55+3-MOD(E55-2,7)),1,MOD(E55-2,7)-9))/7),"")</f>
        <v>7</v>
      </c>
      <c r="I55" s="106">
        <f>I51+1</f>
        <v>44634</v>
      </c>
      <c r="J55" s="102">
        <f>I55</f>
        <v>44634</v>
      </c>
      <c r="K55" s="104" t="str">
        <f ca="1">IFERROR(INDEX(_AnzeigeText,MATCH(J55,_FeiertagsDaten,0)),"")</f>
        <v/>
      </c>
      <c r="L55" s="112">
        <f>IF(OR(WEEKDAY(I55,2)=1,DAY(I55)=1),TRUNC((I55-DATE(YEAR(I55+3-MOD(I55-2,7)),1,MOD(I55-2,7)-9))/7),"")</f>
        <v>11</v>
      </c>
      <c r="M55" s="106">
        <f>M51+1</f>
        <v>44665</v>
      </c>
      <c r="N55" s="102">
        <f>M55</f>
        <v>44665</v>
      </c>
      <c r="O55" s="104" t="str">
        <f ca="1">IFERROR(INDEX(_AnzeigeText,MATCH(N55,_FeiertagsDaten,0)),"")</f>
        <v>Gründonnerstag</v>
      </c>
      <c r="P55" s="112" t="str">
        <f>IF(OR(WEEKDAY(M55,2)=1,DAY(M55)=1),TRUNC((M55-DATE(YEAR(M55+3-MOD(M55-2,7)),1,MOD(M55-2,7)-9))/7),"")</f>
        <v/>
      </c>
      <c r="Q55" s="106">
        <f>Q51+1</f>
        <v>44695</v>
      </c>
      <c r="R55" s="102">
        <f>Q55</f>
        <v>44695</v>
      </c>
      <c r="S55" s="104" t="str">
        <f ca="1">IFERROR(INDEX(_AnzeigeText,MATCH(R55,_FeiertagsDaten,0)),"")</f>
        <v/>
      </c>
      <c r="T55" s="112" t="str">
        <f>IF(OR(WEEKDAY(Q55,2)=1,DAY(Q55)=1),TRUNC((Q55-DATE(YEAR(Q55+3-MOD(Q55-2,7)),1,MOD(Q55-2,7)-9))/7),"")</f>
        <v/>
      </c>
      <c r="U55" s="106">
        <f>U51+1</f>
        <v>44726</v>
      </c>
      <c r="V55" s="102">
        <f>U55</f>
        <v>44726</v>
      </c>
      <c r="W55" s="104" t="str">
        <f ca="1">IFERROR(INDEX(_AnzeigeText,MATCH(V55,_FeiertagsDaten,0)),"")</f>
        <v/>
      </c>
      <c r="X55" s="112" t="str">
        <f>IF(OR(WEEKDAY(U55,2)=1,DAY(U55)=1),TRUNC((U55-DATE(YEAR(U55+3-MOD(U55-2,7)),1,MOD(U55-2,7)-9))/7),"")</f>
        <v/>
      </c>
    </row>
    <row r="56" spans="1:24" ht="5.25" customHeight="1" x14ac:dyDescent="0.2">
      <c r="A56" s="107"/>
      <c r="B56" s="103"/>
      <c r="C56" s="105"/>
      <c r="D56" s="113"/>
      <c r="E56" s="107"/>
      <c r="F56" s="103"/>
      <c r="G56" s="105"/>
      <c r="H56" s="113"/>
      <c r="I56" s="107"/>
      <c r="J56" s="103"/>
      <c r="K56" s="105"/>
      <c r="L56" s="113"/>
      <c r="M56" s="107"/>
      <c r="N56" s="103"/>
      <c r="O56" s="105"/>
      <c r="P56" s="113"/>
      <c r="Q56" s="107"/>
      <c r="R56" s="103"/>
      <c r="S56" s="105"/>
      <c r="T56" s="113"/>
      <c r="U56" s="107"/>
      <c r="V56" s="103"/>
      <c r="W56" s="105"/>
      <c r="X56" s="113"/>
    </row>
    <row r="57" spans="1:24" ht="9.75" customHeight="1" x14ac:dyDescent="0.2">
      <c r="A57" s="107"/>
      <c r="B57" s="103"/>
      <c r="C57" s="69" t="str">
        <f ca="1">IFERROR(INDEX(_AnzeigeText2,MATCH(B55,_EreignisseDatum,0)),"")</f>
        <v/>
      </c>
      <c r="D57" s="109" t="str">
        <f>IF(A55=_Start_MESZ,"SZ",IF(A55=_Ende_MESZ,"SZ",""))</f>
        <v/>
      </c>
      <c r="E57" s="107"/>
      <c r="F57" s="103"/>
      <c r="G57" s="69" t="str">
        <f ca="1">IFERROR(INDEX(_AnzeigeText2,MATCH(F55,_EreignisseDatum,0)),"")</f>
        <v>Valentinstag</v>
      </c>
      <c r="H57" s="109" t="str">
        <f>IF(E55=_Start_MESZ,"SZ",IF(E55=_Ende_MESZ,"SZ",""))</f>
        <v/>
      </c>
      <c r="I57" s="107"/>
      <c r="J57" s="103"/>
      <c r="K57" s="69" t="str">
        <f ca="1">IFERROR(INDEX(_AnzeigeText2,MATCH(J55,_EreignisseDatum,0)),"")</f>
        <v/>
      </c>
      <c r="L57" s="109" t="str">
        <f>IF(I55=_Start_MESZ,"SZ",IF(I55=_Ende_MESZ,"SZ",""))</f>
        <v/>
      </c>
      <c r="M57" s="107"/>
      <c r="N57" s="103"/>
      <c r="O57" s="69" t="str">
        <f ca="1">IFERROR(INDEX(_AnzeigeText2,MATCH(N55,_EreignisseDatum,0)),"")</f>
        <v/>
      </c>
      <c r="P57" s="109" t="str">
        <f>IF(M55=_Start_MESZ,"SZ",IF(M55=_Ende_MESZ,"SZ",""))</f>
        <v/>
      </c>
      <c r="Q57" s="107"/>
      <c r="R57" s="103"/>
      <c r="S57" s="69" t="str">
        <f ca="1">IFERROR(INDEX(_AnzeigeText2,MATCH(R55,_EreignisseDatum,0)),"")</f>
        <v/>
      </c>
      <c r="T57" s="109" t="str">
        <f>IF(Q55=_Start_MESZ,"SZ",IF(Q55=_Ende_MESZ,"SZ",""))</f>
        <v/>
      </c>
      <c r="U57" s="107"/>
      <c r="V57" s="103"/>
      <c r="W57" s="69" t="str">
        <f ca="1">IFERROR(INDEX(_AnzeigeText2,MATCH(V55,_EreignisseDatum,0)),"")</f>
        <v/>
      </c>
      <c r="X57" s="109" t="str">
        <f>IF(U55=_Start_MESZ,"SZ",IF(U55=_Ende_MESZ,"SZ",""))</f>
        <v/>
      </c>
    </row>
    <row r="58" spans="1:24" ht="9.75" customHeight="1" thickBot="1" x14ac:dyDescent="0.25">
      <c r="A58" s="108"/>
      <c r="B58" s="70">
        <f>B55-_fstDay+1</f>
        <v>14</v>
      </c>
      <c r="C58" s="68" t="str">
        <f ca="1">IFERROR(IF(ISNA(INDEX(_AnzeigeText2,MATCH(B55,_EreignisseDatum,0))),"",IF(INDEX(_EreignisseHaeufigkeit,MATCH(B55,_EreignisseDatum,0))=1,"",INDEX(_AnzeigeText2,MATCH(B55,_EreignisseDatum,0)+1))),"")</f>
        <v/>
      </c>
      <c r="D58" s="110"/>
      <c r="E58" s="108"/>
      <c r="F58" s="70">
        <f>F55-_fstDay+1</f>
        <v>45</v>
      </c>
      <c r="G58" s="68" t="str">
        <f ca="1">IFERROR(IF(ISNA(INDEX(_AnzeigeText2,MATCH(F55,_EreignisseDatum,0))),"",IF(INDEX(_EreignisseHaeufigkeit,MATCH(F55,_EreignisseDatum,0))=1,"",INDEX(_AnzeigeText2,MATCH(F55,_EreignisseDatum,0)+1))),"")</f>
        <v/>
      </c>
      <c r="H58" s="110"/>
      <c r="I58" s="108"/>
      <c r="J58" s="70">
        <f>J55-_fstDay+1</f>
        <v>73</v>
      </c>
      <c r="K58" s="68" t="str">
        <f ca="1">IFERROR(IF(ISNA(INDEX(_AnzeigeText2,MATCH(J55,_EreignisseDatum,0))),"",IF(INDEX(_EreignisseHaeufigkeit,MATCH(J55,_EreignisseDatum,0))=1,"",INDEX(_AnzeigeText2,MATCH(J55,_EreignisseDatum,0)+1))),"")</f>
        <v/>
      </c>
      <c r="L58" s="110"/>
      <c r="M58" s="108"/>
      <c r="N58" s="70">
        <f>N55-_fstDay+1</f>
        <v>104</v>
      </c>
      <c r="O58" s="68" t="str">
        <f ca="1">IFERROR(IF(ISNA(INDEX(_AnzeigeText2,MATCH(N55,_EreignisseDatum,0))),"",IF(INDEX(_EreignisseHaeufigkeit,MATCH(N55,_EreignisseDatum,0))=1,"",INDEX(_AnzeigeText2,MATCH(N55,_EreignisseDatum,0)+1))),"")</f>
        <v/>
      </c>
      <c r="P58" s="110"/>
      <c r="Q58" s="108"/>
      <c r="R58" s="70">
        <f>R55-_fstDay+1</f>
        <v>134</v>
      </c>
      <c r="S58" s="68" t="str">
        <f ca="1">IFERROR(IF(ISNA(INDEX(_AnzeigeText2,MATCH(R55,_EreignisseDatum,0))),"",IF(INDEX(_EreignisseHaeufigkeit,MATCH(R55,_EreignisseDatum,0))=1,"",INDEX(_AnzeigeText2,MATCH(R55,_EreignisseDatum,0)+1))),"")</f>
        <v/>
      </c>
      <c r="T58" s="110"/>
      <c r="U58" s="108"/>
      <c r="V58" s="70">
        <f>V55-_fstDay+1</f>
        <v>165</v>
      </c>
      <c r="W58" s="68" t="str">
        <f ca="1">IFERROR(IF(ISNA(INDEX(_AnzeigeText2,MATCH(V55,_EreignisseDatum,0))),"",IF(INDEX(_EreignisseHaeufigkeit,MATCH(V55,_EreignisseDatum,0))=1,"",INDEX(_AnzeigeText2,MATCH(V55,_EreignisseDatum,0)+1))),"")</f>
        <v/>
      </c>
      <c r="X58" s="110"/>
    </row>
    <row r="59" spans="1:24" ht="5.25" customHeight="1" x14ac:dyDescent="0.2">
      <c r="A59" s="106">
        <f>A55+1</f>
        <v>44576</v>
      </c>
      <c r="B59" s="102">
        <f>A59</f>
        <v>44576</v>
      </c>
      <c r="C59" s="104" t="str">
        <f ca="1">IFERROR(INDEX(_AnzeigeText,MATCH(B59,_FeiertagsDaten,0)),"")</f>
        <v/>
      </c>
      <c r="D59" s="112" t="str">
        <f>IF(OR(WEEKDAY(A59,2)=1,DAY(A59)=1),TRUNC((A59-DATE(YEAR(A59+3-MOD(A59-2,7)),1,MOD(A59-2,7)-9))/7),"")</f>
        <v/>
      </c>
      <c r="E59" s="106">
        <f>E55+1</f>
        <v>44607</v>
      </c>
      <c r="F59" s="102">
        <f>E59</f>
        <v>44607</v>
      </c>
      <c r="G59" s="104" t="str">
        <f ca="1">IFERROR(INDEX(_AnzeigeText,MATCH(F59,_FeiertagsDaten,0)),"")</f>
        <v/>
      </c>
      <c r="H59" s="112" t="str">
        <f>IF(OR(WEEKDAY(E59,2)=1,DAY(E59)=1),TRUNC((E59-DATE(YEAR(E59+3-MOD(E59-2,7)),1,MOD(E59-2,7)-9))/7),"")</f>
        <v/>
      </c>
      <c r="I59" s="106">
        <f>I55+1</f>
        <v>44635</v>
      </c>
      <c r="J59" s="102">
        <f>I59</f>
        <v>44635</v>
      </c>
      <c r="K59" s="104" t="str">
        <f ca="1">IFERROR(INDEX(_AnzeigeText,MATCH(J59,_FeiertagsDaten,0)),"")</f>
        <v/>
      </c>
      <c r="L59" s="112" t="str">
        <f>IF(OR(WEEKDAY(I59,2)=1,DAY(I59)=1),TRUNC((I59-DATE(YEAR(I59+3-MOD(I59-2,7)),1,MOD(I59-2,7)-9))/7),"")</f>
        <v/>
      </c>
      <c r="M59" s="106">
        <f>M55+1</f>
        <v>44666</v>
      </c>
      <c r="N59" s="102">
        <f>M59</f>
        <v>44666</v>
      </c>
      <c r="O59" s="104" t="str">
        <f ca="1">IFERROR(INDEX(_AnzeigeText,MATCH(N59,_FeiertagsDaten,0)),"")</f>
        <v>Karfreitag</v>
      </c>
      <c r="P59" s="112" t="str">
        <f>IF(OR(WEEKDAY(M59,2)=1,DAY(M59)=1),TRUNC((M59-DATE(YEAR(M59+3-MOD(M59-2,7)),1,MOD(M59-2,7)-9))/7),"")</f>
        <v/>
      </c>
      <c r="Q59" s="106">
        <f>Q55+1</f>
        <v>44696</v>
      </c>
      <c r="R59" s="102">
        <f>Q59</f>
        <v>44696</v>
      </c>
      <c r="S59" s="104" t="str">
        <f ca="1">IFERROR(INDEX(_AnzeigeText,MATCH(R59,_FeiertagsDaten,0)),"")</f>
        <v/>
      </c>
      <c r="T59" s="112" t="str">
        <f>IF(OR(WEEKDAY(Q59,2)=1,DAY(Q59)=1),TRUNC((Q59-DATE(YEAR(Q59+3-MOD(Q59-2,7)),1,MOD(Q59-2,7)-9))/7),"")</f>
        <v/>
      </c>
      <c r="U59" s="106">
        <f>U55+1</f>
        <v>44727</v>
      </c>
      <c r="V59" s="102">
        <f>U59</f>
        <v>44727</v>
      </c>
      <c r="W59" s="104" t="str">
        <f ca="1">IFERROR(INDEX(_AnzeigeText,MATCH(V59,_FeiertagsDaten,0)),"")</f>
        <v/>
      </c>
      <c r="X59" s="112" t="str">
        <f>IF(OR(WEEKDAY(U59,2)=1,DAY(U59)=1),TRUNC((U59-DATE(YEAR(U59+3-MOD(U59-2,7)),1,MOD(U59-2,7)-9))/7),"")</f>
        <v/>
      </c>
    </row>
    <row r="60" spans="1:24" ht="5.25" customHeight="1" x14ac:dyDescent="0.2">
      <c r="A60" s="107"/>
      <c r="B60" s="103"/>
      <c r="C60" s="105"/>
      <c r="D60" s="113"/>
      <c r="E60" s="107"/>
      <c r="F60" s="103"/>
      <c r="G60" s="105"/>
      <c r="H60" s="113"/>
      <c r="I60" s="107"/>
      <c r="J60" s="103"/>
      <c r="K60" s="105"/>
      <c r="L60" s="113"/>
      <c r="M60" s="107"/>
      <c r="N60" s="103"/>
      <c r="O60" s="105"/>
      <c r="P60" s="113"/>
      <c r="Q60" s="107"/>
      <c r="R60" s="103"/>
      <c r="S60" s="105"/>
      <c r="T60" s="113"/>
      <c r="U60" s="107"/>
      <c r="V60" s="103"/>
      <c r="W60" s="105"/>
      <c r="X60" s="113"/>
    </row>
    <row r="61" spans="1:24" ht="9.75" customHeight="1" x14ac:dyDescent="0.2">
      <c r="A61" s="107"/>
      <c r="B61" s="103"/>
      <c r="C61" s="69" t="str">
        <f ca="1">IFERROR(INDEX(_AnzeigeText2,MATCH(B59,_EreignisseDatum,0)),"")</f>
        <v/>
      </c>
      <c r="D61" s="109" t="str">
        <f>IF(A59=_Start_MESZ,"SZ",IF(A59=_Ende_MESZ,"SZ",""))</f>
        <v/>
      </c>
      <c r="E61" s="107"/>
      <c r="F61" s="103"/>
      <c r="G61" s="69" t="str">
        <f ca="1">IFERROR(INDEX(_AnzeigeText2,MATCH(F59,_EreignisseDatum,0)),"")</f>
        <v/>
      </c>
      <c r="H61" s="109" t="str">
        <f>IF(E59=_Start_MESZ,"SZ",IF(E59=_Ende_MESZ,"SZ",""))</f>
        <v/>
      </c>
      <c r="I61" s="107"/>
      <c r="J61" s="103"/>
      <c r="K61" s="69" t="str">
        <f ca="1">IFERROR(INDEX(_AnzeigeText2,MATCH(J59,_EreignisseDatum,0)),"")</f>
        <v/>
      </c>
      <c r="L61" s="109" t="str">
        <f>IF(I59=_Start_MESZ,"SZ",IF(I59=_Ende_MESZ,"SZ",""))</f>
        <v/>
      </c>
      <c r="M61" s="107"/>
      <c r="N61" s="103"/>
      <c r="O61" s="69" t="str">
        <f ca="1">IFERROR(INDEX(_AnzeigeText2,MATCH(N59,_EreignisseDatum,0)),"")</f>
        <v/>
      </c>
      <c r="P61" s="109" t="str">
        <f>IF(M59=_Start_MESZ,"SZ",IF(M59=_Ende_MESZ,"SZ",""))</f>
        <v/>
      </c>
      <c r="Q61" s="107"/>
      <c r="R61" s="103"/>
      <c r="S61" s="69" t="str">
        <f ca="1">IFERROR(INDEX(_AnzeigeText2,MATCH(R59,_EreignisseDatum,0)),"")</f>
        <v/>
      </c>
      <c r="T61" s="109" t="str">
        <f>IF(Q59=_Start_MESZ,"SZ",IF(Q59=_Ende_MESZ,"SZ",""))</f>
        <v/>
      </c>
      <c r="U61" s="107"/>
      <c r="V61" s="103"/>
      <c r="W61" s="69" t="str">
        <f ca="1">IFERROR(INDEX(_AnzeigeText2,MATCH(V59,_EreignisseDatum,0)),"")</f>
        <v/>
      </c>
      <c r="X61" s="109" t="str">
        <f>IF(U59=_Start_MESZ,"SZ",IF(U59=_Ende_MESZ,"SZ",""))</f>
        <v/>
      </c>
    </row>
    <row r="62" spans="1:24" ht="9.75" customHeight="1" thickBot="1" x14ac:dyDescent="0.25">
      <c r="A62" s="108"/>
      <c r="B62" s="70">
        <f>B59-_fstDay+1</f>
        <v>15</v>
      </c>
      <c r="C62" s="68" t="str">
        <f ca="1">IFERROR(IF(ISNA(INDEX(_AnzeigeText2,MATCH(B59,_EreignisseDatum,0))),"",IF(INDEX(_EreignisseHaeufigkeit,MATCH(B59,_EreignisseDatum,0))=1,"",INDEX(_AnzeigeText2,MATCH(B59,_EreignisseDatum,0)+1))),"")</f>
        <v/>
      </c>
      <c r="D62" s="110"/>
      <c r="E62" s="108"/>
      <c r="F62" s="70">
        <f>F59-_fstDay+1</f>
        <v>46</v>
      </c>
      <c r="G62" s="68" t="str">
        <f ca="1">IFERROR(IF(ISNA(INDEX(_AnzeigeText2,MATCH(F59,_EreignisseDatum,0))),"",IF(INDEX(_EreignisseHaeufigkeit,MATCH(F59,_EreignisseDatum,0))=1,"",INDEX(_AnzeigeText2,MATCH(F59,_EreignisseDatum,0)+1))),"")</f>
        <v/>
      </c>
      <c r="H62" s="110"/>
      <c r="I62" s="108"/>
      <c r="J62" s="70">
        <f>J59-_fstDay+1</f>
        <v>74</v>
      </c>
      <c r="K62" s="68" t="str">
        <f ca="1">IFERROR(IF(ISNA(INDEX(_AnzeigeText2,MATCH(J59,_EreignisseDatum,0))),"",IF(INDEX(_EreignisseHaeufigkeit,MATCH(J59,_EreignisseDatum,0))=1,"",INDEX(_AnzeigeText2,MATCH(J59,_EreignisseDatum,0)+1))),"")</f>
        <v/>
      </c>
      <c r="L62" s="110"/>
      <c r="M62" s="108"/>
      <c r="N62" s="70">
        <f>N59-_fstDay+1</f>
        <v>105</v>
      </c>
      <c r="O62" s="68" t="str">
        <f ca="1">IFERROR(IF(ISNA(INDEX(_AnzeigeText2,MATCH(N59,_EreignisseDatum,0))),"",IF(INDEX(_EreignisseHaeufigkeit,MATCH(N59,_EreignisseDatum,0))=1,"",INDEX(_AnzeigeText2,MATCH(N59,_EreignisseDatum,0)+1))),"")</f>
        <v/>
      </c>
      <c r="P62" s="110"/>
      <c r="Q62" s="108"/>
      <c r="R62" s="70">
        <f>R59-_fstDay+1</f>
        <v>135</v>
      </c>
      <c r="S62" s="68" t="str">
        <f ca="1">IFERROR(IF(ISNA(INDEX(_AnzeigeText2,MATCH(R59,_EreignisseDatum,0))),"",IF(INDEX(_EreignisseHaeufigkeit,MATCH(R59,_EreignisseDatum,0))=1,"",INDEX(_AnzeigeText2,MATCH(R59,_EreignisseDatum,0)+1))),"")</f>
        <v/>
      </c>
      <c r="T62" s="110"/>
      <c r="U62" s="108"/>
      <c r="V62" s="70">
        <f>V59-_fstDay+1</f>
        <v>166</v>
      </c>
      <c r="W62" s="68" t="str">
        <f ca="1">IFERROR(IF(ISNA(INDEX(_AnzeigeText2,MATCH(V59,_EreignisseDatum,0))),"",IF(INDEX(_EreignisseHaeufigkeit,MATCH(V59,_EreignisseDatum,0))=1,"",INDEX(_AnzeigeText2,MATCH(V59,_EreignisseDatum,0)+1))),"")</f>
        <v/>
      </c>
      <c r="X62" s="110"/>
    </row>
    <row r="63" spans="1:24" ht="5.25" customHeight="1" x14ac:dyDescent="0.2">
      <c r="A63" s="106">
        <f>A59+1</f>
        <v>44577</v>
      </c>
      <c r="B63" s="102">
        <f>A63</f>
        <v>44577</v>
      </c>
      <c r="C63" s="104" t="str">
        <f ca="1">IFERROR(INDEX(_AnzeigeText,MATCH(B63,_FeiertagsDaten,0)),"")</f>
        <v/>
      </c>
      <c r="D63" s="112" t="str">
        <f>IF(OR(WEEKDAY(A63,2)=1,DAY(A63)=1),TRUNC((A63-DATE(YEAR(A63+3-MOD(A63-2,7)),1,MOD(A63-2,7)-9))/7),"")</f>
        <v/>
      </c>
      <c r="E63" s="106">
        <f>E59+1</f>
        <v>44608</v>
      </c>
      <c r="F63" s="102">
        <f>E63</f>
        <v>44608</v>
      </c>
      <c r="G63" s="104" t="str">
        <f ca="1">IFERROR(INDEX(_AnzeigeText,MATCH(F63,_FeiertagsDaten,0)),"")</f>
        <v/>
      </c>
      <c r="H63" s="112" t="str">
        <f>IF(OR(WEEKDAY(E63,2)=1,DAY(E63)=1),TRUNC((E63-DATE(YEAR(E63+3-MOD(E63-2,7)),1,MOD(E63-2,7)-9))/7),"")</f>
        <v/>
      </c>
      <c r="I63" s="106">
        <f>I59+1</f>
        <v>44636</v>
      </c>
      <c r="J63" s="102">
        <f>I63</f>
        <v>44636</v>
      </c>
      <c r="K63" s="104" t="str">
        <f ca="1">IFERROR(INDEX(_AnzeigeText,MATCH(J63,_FeiertagsDaten,0)),"")</f>
        <v/>
      </c>
      <c r="L63" s="112" t="str">
        <f>IF(OR(WEEKDAY(I63,2)=1,DAY(I63)=1),TRUNC((I63-DATE(YEAR(I63+3-MOD(I63-2,7)),1,MOD(I63-2,7)-9))/7),"")</f>
        <v/>
      </c>
      <c r="M63" s="106">
        <f>M59+1</f>
        <v>44667</v>
      </c>
      <c r="N63" s="102">
        <f>M63</f>
        <v>44667</v>
      </c>
      <c r="O63" s="104" t="str">
        <f ca="1">IFERROR(INDEX(_AnzeigeText,MATCH(N63,_FeiertagsDaten,0)),"")</f>
        <v>Karsamstag</v>
      </c>
      <c r="P63" s="112" t="str">
        <f>IF(OR(WEEKDAY(M63,2)=1,DAY(M63)=1),TRUNC((M63-DATE(YEAR(M63+3-MOD(M63-2,7)),1,MOD(M63-2,7)-9))/7),"")</f>
        <v/>
      </c>
      <c r="Q63" s="106">
        <f>Q59+1</f>
        <v>44697</v>
      </c>
      <c r="R63" s="102">
        <f>Q63</f>
        <v>44697</v>
      </c>
      <c r="S63" s="104" t="str">
        <f ca="1">IFERROR(INDEX(_AnzeigeText,MATCH(R63,_FeiertagsDaten,0)),"")</f>
        <v/>
      </c>
      <c r="T63" s="112">
        <f>IF(OR(WEEKDAY(Q63,2)=1,DAY(Q63)=1),TRUNC((Q63-DATE(YEAR(Q63+3-MOD(Q63-2,7)),1,MOD(Q63-2,7)-9))/7),"")</f>
        <v>20</v>
      </c>
      <c r="U63" s="106">
        <f>U59+1</f>
        <v>44728</v>
      </c>
      <c r="V63" s="102">
        <f>U63</f>
        <v>44728</v>
      </c>
      <c r="W63" s="104" t="str">
        <f ca="1">IFERROR(INDEX(_AnzeigeText,MATCH(V63,_FeiertagsDaten,0)),"")</f>
        <v>Fronleichnam</v>
      </c>
      <c r="X63" s="112" t="str">
        <f>IF(OR(WEEKDAY(U63,2)=1,DAY(U63)=1),TRUNC((U63-DATE(YEAR(U63+3-MOD(U63-2,7)),1,MOD(U63-2,7)-9))/7),"")</f>
        <v/>
      </c>
    </row>
    <row r="64" spans="1:24" ht="5.25" customHeight="1" x14ac:dyDescent="0.2">
      <c r="A64" s="107"/>
      <c r="B64" s="103"/>
      <c r="C64" s="105"/>
      <c r="D64" s="113"/>
      <c r="E64" s="107"/>
      <c r="F64" s="103"/>
      <c r="G64" s="105"/>
      <c r="H64" s="113"/>
      <c r="I64" s="107"/>
      <c r="J64" s="103"/>
      <c r="K64" s="105"/>
      <c r="L64" s="113"/>
      <c r="M64" s="107"/>
      <c r="N64" s="103"/>
      <c r="O64" s="105"/>
      <c r="P64" s="113"/>
      <c r="Q64" s="107"/>
      <c r="R64" s="103"/>
      <c r="S64" s="105"/>
      <c r="T64" s="113"/>
      <c r="U64" s="107"/>
      <c r="V64" s="103"/>
      <c r="W64" s="105"/>
      <c r="X64" s="113"/>
    </row>
    <row r="65" spans="1:24" ht="9.75" customHeight="1" x14ac:dyDescent="0.2">
      <c r="A65" s="107"/>
      <c r="B65" s="103"/>
      <c r="C65" s="69" t="str">
        <f ca="1">IFERROR(INDEX(_AnzeigeText2,MATCH(B63,_EreignisseDatum,0)),"")</f>
        <v/>
      </c>
      <c r="D65" s="109" t="str">
        <f>IF(A63=_Start_MESZ,"SZ",IF(A63=_Ende_MESZ,"SZ",""))</f>
        <v/>
      </c>
      <c r="E65" s="107"/>
      <c r="F65" s="103"/>
      <c r="G65" s="69" t="str">
        <f ca="1">IFERROR(INDEX(_AnzeigeText2,MATCH(F63,_EreignisseDatum,0)),"")</f>
        <v/>
      </c>
      <c r="H65" s="109" t="str">
        <f>IF(E63=_Start_MESZ,"SZ",IF(E63=_Ende_MESZ,"SZ",""))</f>
        <v/>
      </c>
      <c r="I65" s="107"/>
      <c r="J65" s="103"/>
      <c r="K65" s="69" t="str">
        <f ca="1">IFERROR(INDEX(_AnzeigeText2,MATCH(J63,_EreignisseDatum,0)),"")</f>
        <v/>
      </c>
      <c r="L65" s="109" t="str">
        <f>IF(I63=_Start_MESZ,"SZ",IF(I63=_Ende_MESZ,"SZ",""))</f>
        <v/>
      </c>
      <c r="M65" s="107"/>
      <c r="N65" s="103"/>
      <c r="O65" s="69" t="str">
        <f ca="1">IFERROR(INDEX(_AnzeigeText2,MATCH(N63,_EreignisseDatum,0)),"")</f>
        <v/>
      </c>
      <c r="P65" s="109" t="str">
        <f>IF(M63=_Start_MESZ,"SZ",IF(M63=_Ende_MESZ,"SZ",""))</f>
        <v/>
      </c>
      <c r="Q65" s="107"/>
      <c r="R65" s="103"/>
      <c r="S65" s="69" t="str">
        <f ca="1">IFERROR(INDEX(_AnzeigeText2,MATCH(R63,_EreignisseDatum,0)),"")</f>
        <v/>
      </c>
      <c r="T65" s="109" t="str">
        <f>IF(Q63=_Start_MESZ,"SZ",IF(Q63=_Ende_MESZ,"SZ",""))</f>
        <v/>
      </c>
      <c r="U65" s="107"/>
      <c r="V65" s="103"/>
      <c r="W65" s="69" t="str">
        <f ca="1">IFERROR(INDEX(_AnzeigeText2,MATCH(V63,_EreignisseDatum,0)),"")</f>
        <v/>
      </c>
      <c r="X65" s="109" t="str">
        <f>IF(U63=_Start_MESZ,"SZ",IF(U63=_Ende_MESZ,"SZ",""))</f>
        <v/>
      </c>
    </row>
    <row r="66" spans="1:24" ht="9.75" customHeight="1" thickBot="1" x14ac:dyDescent="0.25">
      <c r="A66" s="108"/>
      <c r="B66" s="70">
        <f>B63-_fstDay+1</f>
        <v>16</v>
      </c>
      <c r="C66" s="68" t="str">
        <f ca="1">IFERROR(IF(ISNA(INDEX(_AnzeigeText2,MATCH(B63,_EreignisseDatum,0))),"",IF(INDEX(_EreignisseHaeufigkeit,MATCH(B63,_EreignisseDatum,0))=1,"",INDEX(_AnzeigeText2,MATCH(B63,_EreignisseDatum,0)+1))),"")</f>
        <v/>
      </c>
      <c r="D66" s="110"/>
      <c r="E66" s="108"/>
      <c r="F66" s="70">
        <f>F63-_fstDay+1</f>
        <v>47</v>
      </c>
      <c r="G66" s="68" t="str">
        <f ca="1">IFERROR(IF(ISNA(INDEX(_AnzeigeText2,MATCH(F63,_EreignisseDatum,0))),"",IF(INDEX(_EreignisseHaeufigkeit,MATCH(F63,_EreignisseDatum,0))=1,"",INDEX(_AnzeigeText2,MATCH(F63,_EreignisseDatum,0)+1))),"")</f>
        <v/>
      </c>
      <c r="H66" s="110"/>
      <c r="I66" s="108"/>
      <c r="J66" s="70">
        <f>J63-_fstDay+1</f>
        <v>75</v>
      </c>
      <c r="K66" s="68" t="str">
        <f ca="1">IFERROR(IF(ISNA(INDEX(_AnzeigeText2,MATCH(J63,_EreignisseDatum,0))),"",IF(INDEX(_EreignisseHaeufigkeit,MATCH(J63,_EreignisseDatum,0))=1,"",INDEX(_AnzeigeText2,MATCH(J63,_EreignisseDatum,0)+1))),"")</f>
        <v/>
      </c>
      <c r="L66" s="110"/>
      <c r="M66" s="108"/>
      <c r="N66" s="70">
        <f>N63-_fstDay+1</f>
        <v>106</v>
      </c>
      <c r="O66" s="68" t="str">
        <f ca="1">IFERROR(IF(ISNA(INDEX(_AnzeigeText2,MATCH(N63,_EreignisseDatum,0))),"",IF(INDEX(_EreignisseHaeufigkeit,MATCH(N63,_EreignisseDatum,0))=1,"",INDEX(_AnzeigeText2,MATCH(N63,_EreignisseDatum,0)+1))),"")</f>
        <v/>
      </c>
      <c r="P66" s="110"/>
      <c r="Q66" s="108"/>
      <c r="R66" s="70">
        <f>R63-_fstDay+1</f>
        <v>136</v>
      </c>
      <c r="S66" s="68" t="str">
        <f ca="1">IFERROR(IF(ISNA(INDEX(_AnzeigeText2,MATCH(R63,_EreignisseDatum,0))),"",IF(INDEX(_EreignisseHaeufigkeit,MATCH(R63,_EreignisseDatum,0))=1,"",INDEX(_AnzeigeText2,MATCH(R63,_EreignisseDatum,0)+1))),"")</f>
        <v/>
      </c>
      <c r="T66" s="110"/>
      <c r="U66" s="108"/>
      <c r="V66" s="70">
        <f>V63-_fstDay+1</f>
        <v>167</v>
      </c>
      <c r="W66" s="68" t="str">
        <f ca="1">IFERROR(IF(ISNA(INDEX(_AnzeigeText2,MATCH(V63,_EreignisseDatum,0))),"",IF(INDEX(_EreignisseHaeufigkeit,MATCH(V63,_EreignisseDatum,0))=1,"",INDEX(_AnzeigeText2,MATCH(V63,_EreignisseDatum,0)+1))),"")</f>
        <v/>
      </c>
      <c r="X66" s="110"/>
    </row>
    <row r="67" spans="1:24" ht="5.25" customHeight="1" x14ac:dyDescent="0.2">
      <c r="A67" s="106">
        <f>A63+1</f>
        <v>44578</v>
      </c>
      <c r="B67" s="102">
        <f>A67</f>
        <v>44578</v>
      </c>
      <c r="C67" s="104" t="str">
        <f ca="1">IFERROR(INDEX(_AnzeigeText,MATCH(B67,_FeiertagsDaten,0)),"")</f>
        <v/>
      </c>
      <c r="D67" s="112">
        <f>IF(OR(WEEKDAY(A67,2)=1,DAY(A67)=1),TRUNC((A67-DATE(YEAR(A67+3-MOD(A67-2,7)),1,MOD(A67-2,7)-9))/7),"")</f>
        <v>3</v>
      </c>
      <c r="E67" s="106">
        <f>E63+1</f>
        <v>44609</v>
      </c>
      <c r="F67" s="102">
        <f>E67</f>
        <v>44609</v>
      </c>
      <c r="G67" s="104" t="str">
        <f ca="1">IFERROR(INDEX(_AnzeigeText,MATCH(F67,_FeiertagsDaten,0)),"")</f>
        <v/>
      </c>
      <c r="H67" s="112" t="str">
        <f>IF(OR(WEEKDAY(E67,2)=1,DAY(E67)=1),TRUNC((E67-DATE(YEAR(E67+3-MOD(E67-2,7)),1,MOD(E67-2,7)-9))/7),"")</f>
        <v/>
      </c>
      <c r="I67" s="106">
        <f>I63+1</f>
        <v>44637</v>
      </c>
      <c r="J67" s="102">
        <f>I67</f>
        <v>44637</v>
      </c>
      <c r="K67" s="104" t="str">
        <f ca="1">IFERROR(INDEX(_AnzeigeText,MATCH(J67,_FeiertagsDaten,0)),"")</f>
        <v/>
      </c>
      <c r="L67" s="112" t="str">
        <f>IF(OR(WEEKDAY(I67,2)=1,DAY(I67)=1),TRUNC((I67-DATE(YEAR(I67+3-MOD(I67-2,7)),1,MOD(I67-2,7)-9))/7),"")</f>
        <v/>
      </c>
      <c r="M67" s="106">
        <f>M63+1</f>
        <v>44668</v>
      </c>
      <c r="N67" s="102">
        <f>M67</f>
        <v>44668</v>
      </c>
      <c r="O67" s="104" t="str">
        <f ca="1">IFERROR(INDEX(_AnzeigeText,MATCH(N67,_FeiertagsDaten,0)),"")</f>
        <v>Ostersonntag</v>
      </c>
      <c r="P67" s="112" t="str">
        <f>IF(OR(WEEKDAY(M67,2)=1,DAY(M67)=1),TRUNC((M67-DATE(YEAR(M67+3-MOD(M67-2,7)),1,MOD(M67-2,7)-9))/7),"")</f>
        <v/>
      </c>
      <c r="Q67" s="106">
        <f>Q63+1</f>
        <v>44698</v>
      </c>
      <c r="R67" s="102">
        <f>Q67</f>
        <v>44698</v>
      </c>
      <c r="S67" s="104" t="str">
        <f ca="1">IFERROR(INDEX(_AnzeigeText,MATCH(R67,_FeiertagsDaten,0)),"")</f>
        <v/>
      </c>
      <c r="T67" s="112" t="str">
        <f>IF(OR(WEEKDAY(Q67,2)=1,DAY(Q67)=1),TRUNC((Q67-DATE(YEAR(Q67+3-MOD(Q67-2,7)),1,MOD(Q67-2,7)-9))/7),"")</f>
        <v/>
      </c>
      <c r="U67" s="106">
        <f>U63+1</f>
        <v>44729</v>
      </c>
      <c r="V67" s="102">
        <f>U67</f>
        <v>44729</v>
      </c>
      <c r="W67" s="104" t="str">
        <f ca="1">IFERROR(INDEX(_AnzeigeText,MATCH(V67,_FeiertagsDaten,0)),"")</f>
        <v/>
      </c>
      <c r="X67" s="112" t="str">
        <f>IF(OR(WEEKDAY(U67,2)=1,DAY(U67)=1),TRUNC((U67-DATE(YEAR(U67+3-MOD(U67-2,7)),1,MOD(U67-2,7)-9))/7),"")</f>
        <v/>
      </c>
    </row>
    <row r="68" spans="1:24" ht="5.25" customHeight="1" x14ac:dyDescent="0.2">
      <c r="A68" s="107"/>
      <c r="B68" s="103"/>
      <c r="C68" s="105"/>
      <c r="D68" s="113"/>
      <c r="E68" s="107"/>
      <c r="F68" s="103"/>
      <c r="G68" s="105"/>
      <c r="H68" s="113"/>
      <c r="I68" s="107"/>
      <c r="J68" s="103"/>
      <c r="K68" s="105"/>
      <c r="L68" s="113"/>
      <c r="M68" s="107"/>
      <c r="N68" s="103"/>
      <c r="O68" s="105"/>
      <c r="P68" s="113"/>
      <c r="Q68" s="107"/>
      <c r="R68" s="103"/>
      <c r="S68" s="105"/>
      <c r="T68" s="113"/>
      <c r="U68" s="107"/>
      <c r="V68" s="103"/>
      <c r="W68" s="105"/>
      <c r="X68" s="113"/>
    </row>
    <row r="69" spans="1:24" ht="9.75" customHeight="1" x14ac:dyDescent="0.2">
      <c r="A69" s="107"/>
      <c r="B69" s="103"/>
      <c r="C69" s="69" t="str">
        <f ca="1">IFERROR(INDEX(_AnzeigeText2,MATCH(B67,_EreignisseDatum,0)),"")</f>
        <v/>
      </c>
      <c r="D69" s="109" t="str">
        <f>IF(A67=_Start_MESZ,"SZ",IF(A67=_Ende_MESZ,"SZ",""))</f>
        <v/>
      </c>
      <c r="E69" s="107"/>
      <c r="F69" s="103"/>
      <c r="G69" s="69" t="str">
        <f ca="1">IFERROR(INDEX(_AnzeigeText2,MATCH(F67,_EreignisseDatum,0)),"")</f>
        <v/>
      </c>
      <c r="H69" s="109" t="str">
        <f>IF(E67=_Start_MESZ,"SZ",IF(E67=_Ende_MESZ,"SZ",""))</f>
        <v/>
      </c>
      <c r="I69" s="107"/>
      <c r="J69" s="103"/>
      <c r="K69" s="69" t="str">
        <f ca="1">IFERROR(INDEX(_AnzeigeText2,MATCH(J67,_EreignisseDatum,0)),"")</f>
        <v/>
      </c>
      <c r="L69" s="109" t="str">
        <f>IF(I67=_Start_MESZ,"SZ",IF(I67=_Ende_MESZ,"SZ",""))</f>
        <v/>
      </c>
      <c r="M69" s="107"/>
      <c r="N69" s="103"/>
      <c r="O69" s="69" t="str">
        <f ca="1">IFERROR(INDEX(_AnzeigeText2,MATCH(N67,_EreignisseDatum,0)),"")</f>
        <v/>
      </c>
      <c r="P69" s="109" t="str">
        <f>IF(M67=_Start_MESZ,"SZ",IF(M67=_Ende_MESZ,"SZ",""))</f>
        <v/>
      </c>
      <c r="Q69" s="107"/>
      <c r="R69" s="103"/>
      <c r="S69" s="69" t="str">
        <f ca="1">IFERROR(INDEX(_AnzeigeText2,MATCH(R67,_EreignisseDatum,0)),"")</f>
        <v/>
      </c>
      <c r="T69" s="109" t="str">
        <f>IF(Q67=_Start_MESZ,"SZ",IF(Q67=_Ende_MESZ,"SZ",""))</f>
        <v/>
      </c>
      <c r="U69" s="107"/>
      <c r="V69" s="103"/>
      <c r="W69" s="69" t="str">
        <f ca="1">IFERROR(INDEX(_AnzeigeText2,MATCH(V67,_EreignisseDatum,0)),"")</f>
        <v/>
      </c>
      <c r="X69" s="109" t="str">
        <f>IF(U67=_Start_MESZ,"SZ",IF(U67=_Ende_MESZ,"SZ",""))</f>
        <v/>
      </c>
    </row>
    <row r="70" spans="1:24" ht="9.75" customHeight="1" thickBot="1" x14ac:dyDescent="0.25">
      <c r="A70" s="108"/>
      <c r="B70" s="70">
        <f>B67-_fstDay+1</f>
        <v>17</v>
      </c>
      <c r="C70" s="68" t="str">
        <f ca="1">IFERROR(IF(ISNA(INDEX(_AnzeigeText2,MATCH(B67,_EreignisseDatum,0))),"",IF(INDEX(_EreignisseHaeufigkeit,MATCH(B67,_EreignisseDatum,0))=1,"",INDEX(_AnzeigeText2,MATCH(B67,_EreignisseDatum,0)+1))),"")</f>
        <v/>
      </c>
      <c r="D70" s="110"/>
      <c r="E70" s="108"/>
      <c r="F70" s="70">
        <f>F67-_fstDay+1</f>
        <v>48</v>
      </c>
      <c r="G70" s="68" t="str">
        <f ca="1">IFERROR(IF(ISNA(INDEX(_AnzeigeText2,MATCH(F67,_EreignisseDatum,0))),"",IF(INDEX(_EreignisseHaeufigkeit,MATCH(F67,_EreignisseDatum,0))=1,"",INDEX(_AnzeigeText2,MATCH(F67,_EreignisseDatum,0)+1))),"")</f>
        <v/>
      </c>
      <c r="H70" s="110"/>
      <c r="I70" s="108"/>
      <c r="J70" s="70">
        <f>J67-_fstDay+1</f>
        <v>76</v>
      </c>
      <c r="K70" s="68" t="str">
        <f ca="1">IFERROR(IF(ISNA(INDEX(_AnzeigeText2,MATCH(J67,_EreignisseDatum,0))),"",IF(INDEX(_EreignisseHaeufigkeit,MATCH(J67,_EreignisseDatum,0))=1,"",INDEX(_AnzeigeText2,MATCH(J67,_EreignisseDatum,0)+1))),"")</f>
        <v/>
      </c>
      <c r="L70" s="110"/>
      <c r="M70" s="108"/>
      <c r="N70" s="70">
        <f>N67-_fstDay+1</f>
        <v>107</v>
      </c>
      <c r="O70" s="68" t="str">
        <f ca="1">IFERROR(IF(ISNA(INDEX(_AnzeigeText2,MATCH(N67,_EreignisseDatum,0))),"",IF(INDEX(_EreignisseHaeufigkeit,MATCH(N67,_EreignisseDatum,0))=1,"",INDEX(_AnzeigeText2,MATCH(N67,_EreignisseDatum,0)+1))),"")</f>
        <v/>
      </c>
      <c r="P70" s="110"/>
      <c r="Q70" s="108"/>
      <c r="R70" s="70">
        <f>R67-_fstDay+1</f>
        <v>137</v>
      </c>
      <c r="S70" s="68" t="str">
        <f ca="1">IFERROR(IF(ISNA(INDEX(_AnzeigeText2,MATCH(R67,_EreignisseDatum,0))),"",IF(INDEX(_EreignisseHaeufigkeit,MATCH(R67,_EreignisseDatum,0))=1,"",INDEX(_AnzeigeText2,MATCH(R67,_EreignisseDatum,0)+1))),"")</f>
        <v/>
      </c>
      <c r="T70" s="110"/>
      <c r="U70" s="108"/>
      <c r="V70" s="70">
        <f>V67-_fstDay+1</f>
        <v>168</v>
      </c>
      <c r="W70" s="68" t="str">
        <f ca="1">IFERROR(IF(ISNA(INDEX(_AnzeigeText2,MATCH(V67,_EreignisseDatum,0))),"",IF(INDEX(_EreignisseHaeufigkeit,MATCH(V67,_EreignisseDatum,0))=1,"",INDEX(_AnzeigeText2,MATCH(V67,_EreignisseDatum,0)+1))),"")</f>
        <v/>
      </c>
      <c r="X70" s="110"/>
    </row>
    <row r="71" spans="1:24" ht="5.25" customHeight="1" x14ac:dyDescent="0.2">
      <c r="A71" s="106">
        <f>A67+1</f>
        <v>44579</v>
      </c>
      <c r="B71" s="102">
        <f>A71</f>
        <v>44579</v>
      </c>
      <c r="C71" s="104" t="str">
        <f ca="1">IFERROR(INDEX(_AnzeigeText,MATCH(B71,_FeiertagsDaten,0)),"")</f>
        <v/>
      </c>
      <c r="D71" s="112" t="str">
        <f>IF(OR(WEEKDAY(A71,2)=1,DAY(A71)=1),TRUNC((A71-DATE(YEAR(A71+3-MOD(A71-2,7)),1,MOD(A71-2,7)-9))/7),"")</f>
        <v/>
      </c>
      <c r="E71" s="106">
        <f>E67+1</f>
        <v>44610</v>
      </c>
      <c r="F71" s="102">
        <f>E71</f>
        <v>44610</v>
      </c>
      <c r="G71" s="104" t="str">
        <f ca="1">IFERROR(INDEX(_AnzeigeText,MATCH(F71,_FeiertagsDaten,0)),"")</f>
        <v/>
      </c>
      <c r="H71" s="112" t="str">
        <f>IF(OR(WEEKDAY(E71,2)=1,DAY(E71)=1),TRUNC((E71-DATE(YEAR(E71+3-MOD(E71-2,7)),1,MOD(E71-2,7)-9))/7),"")</f>
        <v/>
      </c>
      <c r="I71" s="106">
        <f>I67+1</f>
        <v>44638</v>
      </c>
      <c r="J71" s="102">
        <f>I71</f>
        <v>44638</v>
      </c>
      <c r="K71" s="104" t="str">
        <f ca="1">IFERROR(INDEX(_AnzeigeText,MATCH(J71,_FeiertagsDaten,0)),"")</f>
        <v/>
      </c>
      <c r="L71" s="112" t="str">
        <f>IF(OR(WEEKDAY(I71,2)=1,DAY(I71)=1),TRUNC((I71-DATE(YEAR(I71+3-MOD(I71-2,7)),1,MOD(I71-2,7)-9))/7),"")</f>
        <v/>
      </c>
      <c r="M71" s="106">
        <f>M67+1</f>
        <v>44669</v>
      </c>
      <c r="N71" s="102">
        <f>M71</f>
        <v>44669</v>
      </c>
      <c r="O71" s="104" t="str">
        <f ca="1">IFERROR(INDEX(_AnzeigeText,MATCH(N71,_FeiertagsDaten,0)),"")</f>
        <v>Ostermontag</v>
      </c>
      <c r="P71" s="112">
        <f>IF(OR(WEEKDAY(M71,2)=1,DAY(M71)=1),TRUNC((M71-DATE(YEAR(M71+3-MOD(M71-2,7)),1,MOD(M71-2,7)-9))/7),"")</f>
        <v>16</v>
      </c>
      <c r="Q71" s="106">
        <f>Q67+1</f>
        <v>44699</v>
      </c>
      <c r="R71" s="102">
        <f>Q71</f>
        <v>44699</v>
      </c>
      <c r="S71" s="104" t="str">
        <f ca="1">IFERROR(INDEX(_AnzeigeText,MATCH(R71,_FeiertagsDaten,0)),"")</f>
        <v/>
      </c>
      <c r="T71" s="112" t="str">
        <f>IF(OR(WEEKDAY(Q71,2)=1,DAY(Q71)=1),TRUNC((Q71-DATE(YEAR(Q71+3-MOD(Q71-2,7)),1,MOD(Q71-2,7)-9))/7),"")</f>
        <v/>
      </c>
      <c r="U71" s="106">
        <f>U67+1</f>
        <v>44730</v>
      </c>
      <c r="V71" s="102">
        <f>U71</f>
        <v>44730</v>
      </c>
      <c r="W71" s="104" t="str">
        <f ca="1">IFERROR(INDEX(_AnzeigeText,MATCH(V71,_FeiertagsDaten,0)),"")</f>
        <v/>
      </c>
      <c r="X71" s="112" t="str">
        <f>IF(OR(WEEKDAY(U71,2)=1,DAY(U71)=1),TRUNC((U71-DATE(YEAR(U71+3-MOD(U71-2,7)),1,MOD(U71-2,7)-9))/7),"")</f>
        <v/>
      </c>
    </row>
    <row r="72" spans="1:24" ht="5.25" customHeight="1" x14ac:dyDescent="0.2">
      <c r="A72" s="107"/>
      <c r="B72" s="103"/>
      <c r="C72" s="105"/>
      <c r="D72" s="113"/>
      <c r="E72" s="107"/>
      <c r="F72" s="103"/>
      <c r="G72" s="105"/>
      <c r="H72" s="113"/>
      <c r="I72" s="107"/>
      <c r="J72" s="103"/>
      <c r="K72" s="105"/>
      <c r="L72" s="113"/>
      <c r="M72" s="107"/>
      <c r="N72" s="103"/>
      <c r="O72" s="105"/>
      <c r="P72" s="113"/>
      <c r="Q72" s="107"/>
      <c r="R72" s="103"/>
      <c r="S72" s="105"/>
      <c r="T72" s="113"/>
      <c r="U72" s="107"/>
      <c r="V72" s="103"/>
      <c r="W72" s="105"/>
      <c r="X72" s="113"/>
    </row>
    <row r="73" spans="1:24" ht="9.75" customHeight="1" x14ac:dyDescent="0.2">
      <c r="A73" s="107"/>
      <c r="B73" s="103"/>
      <c r="C73" s="69" t="str">
        <f ca="1">IFERROR(INDEX(_AnzeigeText2,MATCH(B71,_EreignisseDatum,0)),"")</f>
        <v/>
      </c>
      <c r="D73" s="109" t="str">
        <f>IF(A71=_Start_MESZ,"SZ",IF(A71=_Ende_MESZ,"SZ",""))</f>
        <v/>
      </c>
      <c r="E73" s="107"/>
      <c r="F73" s="103"/>
      <c r="G73" s="69" t="str">
        <f ca="1">IFERROR(INDEX(_AnzeigeText2,MATCH(F71,_EreignisseDatum,0)),"")</f>
        <v/>
      </c>
      <c r="H73" s="109" t="str">
        <f>IF(E71=_Start_MESZ,"SZ",IF(E71=_Ende_MESZ,"SZ",""))</f>
        <v/>
      </c>
      <c r="I73" s="107"/>
      <c r="J73" s="103"/>
      <c r="K73" s="69" t="str">
        <f ca="1">IFERROR(INDEX(_AnzeigeText2,MATCH(J71,_EreignisseDatum,0)),"")</f>
        <v/>
      </c>
      <c r="L73" s="109" t="str">
        <f>IF(I71=_Start_MESZ,"SZ",IF(I71=_Ende_MESZ,"SZ",""))</f>
        <v/>
      </c>
      <c r="M73" s="107"/>
      <c r="N73" s="103"/>
      <c r="O73" s="69" t="str">
        <f ca="1">IFERROR(INDEX(_AnzeigeText2,MATCH(N71,_EreignisseDatum,0)),"")</f>
        <v/>
      </c>
      <c r="P73" s="109" t="str">
        <f>IF(M71=_Start_MESZ,"SZ",IF(M71=_Ende_MESZ,"SZ",""))</f>
        <v/>
      </c>
      <c r="Q73" s="107"/>
      <c r="R73" s="103"/>
      <c r="S73" s="69" t="str">
        <f ca="1">IFERROR(INDEX(_AnzeigeText2,MATCH(R71,_EreignisseDatum,0)),"")</f>
        <v/>
      </c>
      <c r="T73" s="109" t="str">
        <f>IF(Q71=_Start_MESZ,"SZ",IF(Q71=_Ende_MESZ,"SZ",""))</f>
        <v/>
      </c>
      <c r="U73" s="107"/>
      <c r="V73" s="103"/>
      <c r="W73" s="69" t="str">
        <f ca="1">IFERROR(INDEX(_AnzeigeText2,MATCH(V71,_EreignisseDatum,0)),"")</f>
        <v/>
      </c>
      <c r="X73" s="109" t="str">
        <f>IF(U71=_Start_MESZ,"SZ",IF(U71=_Ende_MESZ,"SZ",""))</f>
        <v/>
      </c>
    </row>
    <row r="74" spans="1:24" ht="9.75" customHeight="1" thickBot="1" x14ac:dyDescent="0.25">
      <c r="A74" s="108"/>
      <c r="B74" s="70">
        <f>B71-_fstDay+1</f>
        <v>18</v>
      </c>
      <c r="C74" s="68" t="str">
        <f ca="1">IFERROR(IF(ISNA(INDEX(_AnzeigeText2,MATCH(B71,_EreignisseDatum,0))),"",IF(INDEX(_EreignisseHaeufigkeit,MATCH(B71,_EreignisseDatum,0))=1,"",INDEX(_AnzeigeText2,MATCH(B71,_EreignisseDatum,0)+1))),"")</f>
        <v/>
      </c>
      <c r="D74" s="110"/>
      <c r="E74" s="108"/>
      <c r="F74" s="70">
        <f>F71-_fstDay+1</f>
        <v>49</v>
      </c>
      <c r="G74" s="68" t="str">
        <f ca="1">IFERROR(IF(ISNA(INDEX(_AnzeigeText2,MATCH(F71,_EreignisseDatum,0))),"",IF(INDEX(_EreignisseHaeufigkeit,MATCH(F71,_EreignisseDatum,0))=1,"",INDEX(_AnzeigeText2,MATCH(F71,_EreignisseDatum,0)+1))),"")</f>
        <v/>
      </c>
      <c r="H74" s="110"/>
      <c r="I74" s="108"/>
      <c r="J74" s="70">
        <f>J71-_fstDay+1</f>
        <v>77</v>
      </c>
      <c r="K74" s="68" t="str">
        <f ca="1">IFERROR(IF(ISNA(INDEX(_AnzeigeText2,MATCH(J71,_EreignisseDatum,0))),"",IF(INDEX(_EreignisseHaeufigkeit,MATCH(J71,_EreignisseDatum,0))=1,"",INDEX(_AnzeigeText2,MATCH(J71,_EreignisseDatum,0)+1))),"")</f>
        <v/>
      </c>
      <c r="L74" s="110"/>
      <c r="M74" s="108"/>
      <c r="N74" s="70">
        <f>N71-_fstDay+1</f>
        <v>108</v>
      </c>
      <c r="O74" s="68" t="str">
        <f ca="1">IFERROR(IF(ISNA(INDEX(_AnzeigeText2,MATCH(N71,_EreignisseDatum,0))),"",IF(INDEX(_EreignisseHaeufigkeit,MATCH(N71,_EreignisseDatum,0))=1,"",INDEX(_AnzeigeText2,MATCH(N71,_EreignisseDatum,0)+1))),"")</f>
        <v/>
      </c>
      <c r="P74" s="110"/>
      <c r="Q74" s="108"/>
      <c r="R74" s="70">
        <f>R71-_fstDay+1</f>
        <v>138</v>
      </c>
      <c r="S74" s="68" t="str">
        <f ca="1">IFERROR(IF(ISNA(INDEX(_AnzeigeText2,MATCH(R71,_EreignisseDatum,0))),"",IF(INDEX(_EreignisseHaeufigkeit,MATCH(R71,_EreignisseDatum,0))=1,"",INDEX(_AnzeigeText2,MATCH(R71,_EreignisseDatum,0)+1))),"")</f>
        <v/>
      </c>
      <c r="T74" s="110"/>
      <c r="U74" s="108"/>
      <c r="V74" s="70">
        <f>V71-_fstDay+1</f>
        <v>169</v>
      </c>
      <c r="W74" s="68" t="str">
        <f ca="1">IFERROR(IF(ISNA(INDEX(_AnzeigeText2,MATCH(V71,_EreignisseDatum,0))),"",IF(INDEX(_EreignisseHaeufigkeit,MATCH(V71,_EreignisseDatum,0))=1,"",INDEX(_AnzeigeText2,MATCH(V71,_EreignisseDatum,0)+1))),"")</f>
        <v/>
      </c>
      <c r="X74" s="110"/>
    </row>
    <row r="75" spans="1:24" ht="5.25" customHeight="1" x14ac:dyDescent="0.2">
      <c r="A75" s="106">
        <f>A71+1</f>
        <v>44580</v>
      </c>
      <c r="B75" s="102">
        <f>A75</f>
        <v>44580</v>
      </c>
      <c r="C75" s="104" t="str">
        <f ca="1">IFERROR(INDEX(_AnzeigeText,MATCH(B75,_FeiertagsDaten,0)),"")</f>
        <v/>
      </c>
      <c r="D75" s="112" t="str">
        <f>IF(OR(WEEKDAY(A75,2)=1,DAY(A75)=1),TRUNC((A75-DATE(YEAR(A75+3-MOD(A75-2,7)),1,MOD(A75-2,7)-9))/7),"")</f>
        <v/>
      </c>
      <c r="E75" s="106">
        <f>E71+1</f>
        <v>44611</v>
      </c>
      <c r="F75" s="102">
        <f>E75</f>
        <v>44611</v>
      </c>
      <c r="G75" s="104" t="str">
        <f ca="1">IFERROR(INDEX(_AnzeigeText,MATCH(F75,_FeiertagsDaten,0)),"")</f>
        <v/>
      </c>
      <c r="H75" s="112" t="str">
        <f>IF(OR(WEEKDAY(E75,2)=1,DAY(E75)=1),TRUNC((E75-DATE(YEAR(E75+3-MOD(E75-2,7)),1,MOD(E75-2,7)-9))/7),"")</f>
        <v/>
      </c>
      <c r="I75" s="106">
        <f>I71+1</f>
        <v>44639</v>
      </c>
      <c r="J75" s="102">
        <f>I75</f>
        <v>44639</v>
      </c>
      <c r="K75" s="104" t="str">
        <f ca="1">IFERROR(INDEX(_AnzeigeText,MATCH(J75,_FeiertagsDaten,0)),"")</f>
        <v/>
      </c>
      <c r="L75" s="112" t="str">
        <f>IF(OR(WEEKDAY(I75,2)=1,DAY(I75)=1),TRUNC((I75-DATE(YEAR(I75+3-MOD(I75-2,7)),1,MOD(I75-2,7)-9))/7),"")</f>
        <v/>
      </c>
      <c r="M75" s="106">
        <f>M71+1</f>
        <v>44670</v>
      </c>
      <c r="N75" s="102">
        <f>M75</f>
        <v>44670</v>
      </c>
      <c r="O75" s="104" t="str">
        <f ca="1">IFERROR(INDEX(_AnzeigeText,MATCH(N75,_FeiertagsDaten,0)),"")</f>
        <v/>
      </c>
      <c r="P75" s="112" t="str">
        <f>IF(OR(WEEKDAY(M75,2)=1,DAY(M75)=1),TRUNC((M75-DATE(YEAR(M75+3-MOD(M75-2,7)),1,MOD(M75-2,7)-9))/7),"")</f>
        <v/>
      </c>
      <c r="Q75" s="106">
        <f>Q71+1</f>
        <v>44700</v>
      </c>
      <c r="R75" s="102">
        <f>Q75</f>
        <v>44700</v>
      </c>
      <c r="S75" s="104" t="str">
        <f ca="1">IFERROR(INDEX(_AnzeigeText,MATCH(R75,_FeiertagsDaten,0)),"")</f>
        <v/>
      </c>
      <c r="T75" s="112" t="str">
        <f>IF(OR(WEEKDAY(Q75,2)=1,DAY(Q75)=1),TRUNC((Q75-DATE(YEAR(Q75+3-MOD(Q75-2,7)),1,MOD(Q75-2,7)-9))/7),"")</f>
        <v/>
      </c>
      <c r="U75" s="106">
        <f>U71+1</f>
        <v>44731</v>
      </c>
      <c r="V75" s="102">
        <f>U75</f>
        <v>44731</v>
      </c>
      <c r="W75" s="104" t="str">
        <f ca="1">IFERROR(INDEX(_AnzeigeText,MATCH(V75,_FeiertagsDaten,0)),"")</f>
        <v/>
      </c>
      <c r="X75" s="112" t="str">
        <f>IF(OR(WEEKDAY(U75,2)=1,DAY(U75)=1),TRUNC((U75-DATE(YEAR(U75+3-MOD(U75-2,7)),1,MOD(U75-2,7)-9))/7),"")</f>
        <v/>
      </c>
    </row>
    <row r="76" spans="1:24" ht="5.25" customHeight="1" x14ac:dyDescent="0.2">
      <c r="A76" s="107"/>
      <c r="B76" s="103"/>
      <c r="C76" s="105"/>
      <c r="D76" s="113"/>
      <c r="E76" s="107"/>
      <c r="F76" s="103"/>
      <c r="G76" s="105"/>
      <c r="H76" s="113"/>
      <c r="I76" s="107"/>
      <c r="J76" s="103"/>
      <c r="K76" s="105"/>
      <c r="L76" s="113"/>
      <c r="M76" s="107"/>
      <c r="N76" s="103"/>
      <c r="O76" s="105"/>
      <c r="P76" s="113"/>
      <c r="Q76" s="107"/>
      <c r="R76" s="103"/>
      <c r="S76" s="105"/>
      <c r="T76" s="113"/>
      <c r="U76" s="107"/>
      <c r="V76" s="103"/>
      <c r="W76" s="105"/>
      <c r="X76" s="113"/>
    </row>
    <row r="77" spans="1:24" ht="9.75" customHeight="1" x14ac:dyDescent="0.2">
      <c r="A77" s="107"/>
      <c r="B77" s="103"/>
      <c r="C77" s="69" t="str">
        <f ca="1">IFERROR(INDEX(_AnzeigeText2,MATCH(B75,_EreignisseDatum,0)),"")</f>
        <v/>
      </c>
      <c r="D77" s="109" t="str">
        <f>IF(A75=_Start_MESZ,"SZ",IF(A75=_Ende_MESZ,"SZ",""))</f>
        <v/>
      </c>
      <c r="E77" s="107"/>
      <c r="F77" s="103"/>
      <c r="G77" s="69" t="str">
        <f ca="1">IFERROR(INDEX(_AnzeigeText2,MATCH(F75,_EreignisseDatum,0)),"")</f>
        <v/>
      </c>
      <c r="H77" s="109" t="str">
        <f>IF(E75=_Start_MESZ,"SZ",IF(E75=_Ende_MESZ,"SZ",""))</f>
        <v/>
      </c>
      <c r="I77" s="107"/>
      <c r="J77" s="103"/>
      <c r="K77" s="69" t="str">
        <f ca="1">IFERROR(INDEX(_AnzeigeText2,MATCH(J75,_EreignisseDatum,0)),"")</f>
        <v/>
      </c>
      <c r="L77" s="109" t="str">
        <f>IF(I75=_Start_MESZ,"SZ",IF(I75=_Ende_MESZ,"SZ",""))</f>
        <v/>
      </c>
      <c r="M77" s="107"/>
      <c r="N77" s="103"/>
      <c r="O77" s="69" t="str">
        <f ca="1">IFERROR(INDEX(_AnzeigeText2,MATCH(N75,_EreignisseDatum,0)),"")</f>
        <v/>
      </c>
      <c r="P77" s="109" t="str">
        <f>IF(M75=_Start_MESZ,"SZ",IF(M75=_Ende_MESZ,"SZ",""))</f>
        <v/>
      </c>
      <c r="Q77" s="107"/>
      <c r="R77" s="103"/>
      <c r="S77" s="69" t="str">
        <f ca="1">IFERROR(INDEX(_AnzeigeText2,MATCH(R75,_EreignisseDatum,0)),"")</f>
        <v/>
      </c>
      <c r="T77" s="109" t="str">
        <f>IF(Q75=_Start_MESZ,"SZ",IF(Q75=_Ende_MESZ,"SZ",""))</f>
        <v/>
      </c>
      <c r="U77" s="107"/>
      <c r="V77" s="103"/>
      <c r="W77" s="69" t="str">
        <f ca="1">IFERROR(INDEX(_AnzeigeText2,MATCH(V75,_EreignisseDatum,0)),"")</f>
        <v/>
      </c>
      <c r="X77" s="109" t="str">
        <f>IF(U75=_Start_MESZ,"SZ",IF(U75=_Ende_MESZ,"SZ",""))</f>
        <v/>
      </c>
    </row>
    <row r="78" spans="1:24" ht="9.75" customHeight="1" thickBot="1" x14ac:dyDescent="0.25">
      <c r="A78" s="108"/>
      <c r="B78" s="70">
        <f>B75-_fstDay+1</f>
        <v>19</v>
      </c>
      <c r="C78" s="68" t="str">
        <f ca="1">IFERROR(IF(ISNA(INDEX(_AnzeigeText2,MATCH(B75,_EreignisseDatum,0))),"",IF(INDEX(_EreignisseHaeufigkeit,MATCH(B75,_EreignisseDatum,0))=1,"",INDEX(_AnzeigeText2,MATCH(B75,_EreignisseDatum,0)+1))),"")</f>
        <v/>
      </c>
      <c r="D78" s="110"/>
      <c r="E78" s="108"/>
      <c r="F78" s="70">
        <f>F75-_fstDay+1</f>
        <v>50</v>
      </c>
      <c r="G78" s="68" t="str">
        <f ca="1">IFERROR(IF(ISNA(INDEX(_AnzeigeText2,MATCH(F75,_EreignisseDatum,0))),"",IF(INDEX(_EreignisseHaeufigkeit,MATCH(F75,_EreignisseDatum,0))=1,"",INDEX(_AnzeigeText2,MATCH(F75,_EreignisseDatum,0)+1))),"")</f>
        <v/>
      </c>
      <c r="H78" s="110"/>
      <c r="I78" s="108"/>
      <c r="J78" s="70">
        <f>J75-_fstDay+1</f>
        <v>78</v>
      </c>
      <c r="K78" s="68" t="str">
        <f ca="1">IFERROR(IF(ISNA(INDEX(_AnzeigeText2,MATCH(J75,_EreignisseDatum,0))),"",IF(INDEX(_EreignisseHaeufigkeit,MATCH(J75,_EreignisseDatum,0))=1,"",INDEX(_AnzeigeText2,MATCH(J75,_EreignisseDatum,0)+1))),"")</f>
        <v/>
      </c>
      <c r="L78" s="110"/>
      <c r="M78" s="108"/>
      <c r="N78" s="70">
        <f>N75-_fstDay+1</f>
        <v>109</v>
      </c>
      <c r="O78" s="68" t="str">
        <f ca="1">IFERROR(IF(ISNA(INDEX(_AnzeigeText2,MATCH(N75,_EreignisseDatum,0))),"",IF(INDEX(_EreignisseHaeufigkeit,MATCH(N75,_EreignisseDatum,0))=1,"",INDEX(_AnzeigeText2,MATCH(N75,_EreignisseDatum,0)+1))),"")</f>
        <v/>
      </c>
      <c r="P78" s="110"/>
      <c r="Q78" s="108"/>
      <c r="R78" s="70">
        <f>R75-_fstDay+1</f>
        <v>139</v>
      </c>
      <c r="S78" s="68" t="str">
        <f ca="1">IFERROR(IF(ISNA(INDEX(_AnzeigeText2,MATCH(R75,_EreignisseDatum,0))),"",IF(INDEX(_EreignisseHaeufigkeit,MATCH(R75,_EreignisseDatum,0))=1,"",INDEX(_AnzeigeText2,MATCH(R75,_EreignisseDatum,0)+1))),"")</f>
        <v/>
      </c>
      <c r="T78" s="110"/>
      <c r="U78" s="108"/>
      <c r="V78" s="70">
        <f>V75-_fstDay+1</f>
        <v>170</v>
      </c>
      <c r="W78" s="68" t="str">
        <f ca="1">IFERROR(IF(ISNA(INDEX(_AnzeigeText2,MATCH(V75,_EreignisseDatum,0))),"",IF(INDEX(_EreignisseHaeufigkeit,MATCH(V75,_EreignisseDatum,0))=1,"",INDEX(_AnzeigeText2,MATCH(V75,_EreignisseDatum,0)+1))),"")</f>
        <v/>
      </c>
      <c r="X78" s="110"/>
    </row>
    <row r="79" spans="1:24" ht="5.25" customHeight="1" x14ac:dyDescent="0.2">
      <c r="A79" s="106">
        <f>A75+1</f>
        <v>44581</v>
      </c>
      <c r="B79" s="102">
        <f>A79</f>
        <v>44581</v>
      </c>
      <c r="C79" s="104" t="str">
        <f ca="1">IFERROR(INDEX(_AnzeigeText,MATCH(B79,_FeiertagsDaten,0)),"")</f>
        <v/>
      </c>
      <c r="D79" s="112" t="str">
        <f>IF(OR(WEEKDAY(A79,2)=1,DAY(A79)=1),TRUNC((A79-DATE(YEAR(A79+3-MOD(A79-2,7)),1,MOD(A79-2,7)-9))/7),"")</f>
        <v/>
      </c>
      <c r="E79" s="106">
        <f>E75+1</f>
        <v>44612</v>
      </c>
      <c r="F79" s="102">
        <f>E79</f>
        <v>44612</v>
      </c>
      <c r="G79" s="104" t="str">
        <f ca="1">IFERROR(INDEX(_AnzeigeText,MATCH(F79,_FeiertagsDaten,0)),"")</f>
        <v/>
      </c>
      <c r="H79" s="112" t="str">
        <f>IF(OR(WEEKDAY(E79,2)=1,DAY(E79)=1),TRUNC((E79-DATE(YEAR(E79+3-MOD(E79-2,7)),1,MOD(E79-2,7)-9))/7),"")</f>
        <v/>
      </c>
      <c r="I79" s="106">
        <f>I75+1</f>
        <v>44640</v>
      </c>
      <c r="J79" s="102">
        <f>I79</f>
        <v>44640</v>
      </c>
      <c r="K79" s="104" t="str">
        <f ca="1">IFERROR(INDEX(_AnzeigeText,MATCH(J79,_FeiertagsDaten,0)),"")</f>
        <v/>
      </c>
      <c r="L79" s="112" t="str">
        <f>IF(OR(WEEKDAY(I79,2)=1,DAY(I79)=1),TRUNC((I79-DATE(YEAR(I79+3-MOD(I79-2,7)),1,MOD(I79-2,7)-9))/7),"")</f>
        <v/>
      </c>
      <c r="M79" s="106">
        <f>M75+1</f>
        <v>44671</v>
      </c>
      <c r="N79" s="102">
        <f>M79</f>
        <v>44671</v>
      </c>
      <c r="O79" s="104" t="str">
        <f ca="1">IFERROR(INDEX(_AnzeigeText,MATCH(N79,_FeiertagsDaten,0)),"")</f>
        <v/>
      </c>
      <c r="P79" s="112" t="str">
        <f>IF(OR(WEEKDAY(M79,2)=1,DAY(M79)=1),TRUNC((M79-DATE(YEAR(M79+3-MOD(M79-2,7)),1,MOD(M79-2,7)-9))/7),"")</f>
        <v/>
      </c>
      <c r="Q79" s="106">
        <f>Q75+1</f>
        <v>44701</v>
      </c>
      <c r="R79" s="102">
        <f>Q79</f>
        <v>44701</v>
      </c>
      <c r="S79" s="104" t="str">
        <f ca="1">IFERROR(INDEX(_AnzeigeText,MATCH(R79,_FeiertagsDaten,0)),"")</f>
        <v/>
      </c>
      <c r="T79" s="112" t="str">
        <f>IF(OR(WEEKDAY(Q79,2)=1,DAY(Q79)=1),TRUNC((Q79-DATE(YEAR(Q79+3-MOD(Q79-2,7)),1,MOD(Q79-2,7)-9))/7),"")</f>
        <v/>
      </c>
      <c r="U79" s="106">
        <f>U75+1</f>
        <v>44732</v>
      </c>
      <c r="V79" s="102">
        <f>U79</f>
        <v>44732</v>
      </c>
      <c r="W79" s="104" t="str">
        <f ca="1">IFERROR(INDEX(_AnzeigeText,MATCH(V79,_FeiertagsDaten,0)),"")</f>
        <v/>
      </c>
      <c r="X79" s="112">
        <f>IF(OR(WEEKDAY(U79,2)=1,DAY(U79)=1),TRUNC((U79-DATE(YEAR(U79+3-MOD(U79-2,7)),1,MOD(U79-2,7)-9))/7),"")</f>
        <v>25</v>
      </c>
    </row>
    <row r="80" spans="1:24" ht="5.25" customHeight="1" x14ac:dyDescent="0.2">
      <c r="A80" s="107"/>
      <c r="B80" s="103"/>
      <c r="C80" s="105"/>
      <c r="D80" s="113"/>
      <c r="E80" s="107"/>
      <c r="F80" s="103"/>
      <c r="G80" s="105"/>
      <c r="H80" s="113"/>
      <c r="I80" s="107"/>
      <c r="J80" s="103"/>
      <c r="K80" s="105"/>
      <c r="L80" s="113"/>
      <c r="M80" s="107"/>
      <c r="N80" s="103"/>
      <c r="O80" s="105"/>
      <c r="P80" s="113"/>
      <c r="Q80" s="107"/>
      <c r="R80" s="103"/>
      <c r="S80" s="105"/>
      <c r="T80" s="113"/>
      <c r="U80" s="107"/>
      <c r="V80" s="103"/>
      <c r="W80" s="105"/>
      <c r="X80" s="113"/>
    </row>
    <row r="81" spans="1:24" ht="9.75" customHeight="1" x14ac:dyDescent="0.2">
      <c r="A81" s="107"/>
      <c r="B81" s="103"/>
      <c r="C81" s="69" t="str">
        <f ca="1">IFERROR(INDEX(_AnzeigeText2,MATCH(B79,_EreignisseDatum,0)),"")</f>
        <v/>
      </c>
      <c r="D81" s="109" t="str">
        <f>IF(A79=_Start_MESZ,"SZ",IF(A79=_Ende_MESZ,"SZ",""))</f>
        <v/>
      </c>
      <c r="E81" s="107"/>
      <c r="F81" s="103"/>
      <c r="G81" s="69" t="str">
        <f ca="1">IFERROR(INDEX(_AnzeigeText2,MATCH(F79,_EreignisseDatum,0)),"")</f>
        <v/>
      </c>
      <c r="H81" s="109" t="str">
        <f>IF(E79=_Start_MESZ,"SZ",IF(E79=_Ende_MESZ,"SZ",""))</f>
        <v/>
      </c>
      <c r="I81" s="107"/>
      <c r="J81" s="103"/>
      <c r="K81" s="69" t="str">
        <f ca="1">IFERROR(INDEX(_AnzeigeText2,MATCH(J79,_EreignisseDatum,0)),"")</f>
        <v/>
      </c>
      <c r="L81" s="109" t="str">
        <f>IF(I79=_Start_MESZ,"SZ",IF(I79=_Ende_MESZ,"SZ",""))</f>
        <v/>
      </c>
      <c r="M81" s="107"/>
      <c r="N81" s="103"/>
      <c r="O81" s="69" t="str">
        <f ca="1">IFERROR(INDEX(_AnzeigeText2,MATCH(N79,_EreignisseDatum,0)),"")</f>
        <v/>
      </c>
      <c r="P81" s="109" t="str">
        <f>IF(M79=_Start_MESZ,"SZ",IF(M79=_Ende_MESZ,"SZ",""))</f>
        <v/>
      </c>
      <c r="Q81" s="107"/>
      <c r="R81" s="103"/>
      <c r="S81" s="69" t="str">
        <f ca="1">IFERROR(INDEX(_AnzeigeText2,MATCH(R79,_EreignisseDatum,0)),"")</f>
        <v/>
      </c>
      <c r="T81" s="109" t="str">
        <f>IF(Q79=_Start_MESZ,"SZ",IF(Q79=_Ende_MESZ,"SZ",""))</f>
        <v/>
      </c>
      <c r="U81" s="107"/>
      <c r="V81" s="103"/>
      <c r="W81" s="69" t="str">
        <f ca="1">IFERROR(INDEX(_AnzeigeText2,MATCH(V79,_EreignisseDatum,0)),"")</f>
        <v/>
      </c>
      <c r="X81" s="109" t="str">
        <f>IF(U79=_Start_MESZ,"SZ",IF(U79=_Ende_MESZ,"SZ",""))</f>
        <v/>
      </c>
    </row>
    <row r="82" spans="1:24" ht="9.75" customHeight="1" thickBot="1" x14ac:dyDescent="0.25">
      <c r="A82" s="108"/>
      <c r="B82" s="70">
        <f>B79-_fstDay+1</f>
        <v>20</v>
      </c>
      <c r="C82" s="68" t="str">
        <f ca="1">IFERROR(IF(ISNA(INDEX(_AnzeigeText2,MATCH(B79,_EreignisseDatum,0))),"",IF(INDEX(_EreignisseHaeufigkeit,MATCH(B79,_EreignisseDatum,0))=1,"",INDEX(_AnzeigeText2,MATCH(B79,_EreignisseDatum,0)+1))),"")</f>
        <v/>
      </c>
      <c r="D82" s="110"/>
      <c r="E82" s="108"/>
      <c r="F82" s="70">
        <f>F79-_fstDay+1</f>
        <v>51</v>
      </c>
      <c r="G82" s="68" t="str">
        <f ca="1">IFERROR(IF(ISNA(INDEX(_AnzeigeText2,MATCH(F79,_EreignisseDatum,0))),"",IF(INDEX(_EreignisseHaeufigkeit,MATCH(F79,_EreignisseDatum,0))=1,"",INDEX(_AnzeigeText2,MATCH(F79,_EreignisseDatum,0)+1))),"")</f>
        <v/>
      </c>
      <c r="H82" s="110"/>
      <c r="I82" s="108"/>
      <c r="J82" s="70">
        <f>J79-_fstDay+1</f>
        <v>79</v>
      </c>
      <c r="K82" s="68" t="str">
        <f ca="1">IFERROR(IF(ISNA(INDEX(_AnzeigeText2,MATCH(J79,_EreignisseDatum,0))),"",IF(INDEX(_EreignisseHaeufigkeit,MATCH(J79,_EreignisseDatum,0))=1,"",INDEX(_AnzeigeText2,MATCH(J79,_EreignisseDatum,0)+1))),"")</f>
        <v/>
      </c>
      <c r="L82" s="110"/>
      <c r="M82" s="108"/>
      <c r="N82" s="70">
        <f>N79-_fstDay+1</f>
        <v>110</v>
      </c>
      <c r="O82" s="68" t="str">
        <f ca="1">IFERROR(IF(ISNA(INDEX(_AnzeigeText2,MATCH(N79,_EreignisseDatum,0))),"",IF(INDEX(_EreignisseHaeufigkeit,MATCH(N79,_EreignisseDatum,0))=1,"",INDEX(_AnzeigeText2,MATCH(N79,_EreignisseDatum,0)+1))),"")</f>
        <v/>
      </c>
      <c r="P82" s="110"/>
      <c r="Q82" s="108"/>
      <c r="R82" s="70">
        <f>R79-_fstDay+1</f>
        <v>140</v>
      </c>
      <c r="S82" s="68" t="str">
        <f ca="1">IFERROR(IF(ISNA(INDEX(_AnzeigeText2,MATCH(R79,_EreignisseDatum,0))),"",IF(INDEX(_EreignisseHaeufigkeit,MATCH(R79,_EreignisseDatum,0))=1,"",INDEX(_AnzeigeText2,MATCH(R79,_EreignisseDatum,0)+1))),"")</f>
        <v/>
      </c>
      <c r="T82" s="110"/>
      <c r="U82" s="108"/>
      <c r="V82" s="70">
        <f>V79-_fstDay+1</f>
        <v>171</v>
      </c>
      <c r="W82" s="68" t="str">
        <f ca="1">IFERROR(IF(ISNA(INDEX(_AnzeigeText2,MATCH(V79,_EreignisseDatum,0))),"",IF(INDEX(_EreignisseHaeufigkeit,MATCH(V79,_EreignisseDatum,0))=1,"",INDEX(_AnzeigeText2,MATCH(V79,_EreignisseDatum,0)+1))),"")</f>
        <v/>
      </c>
      <c r="X82" s="110"/>
    </row>
    <row r="83" spans="1:24" ht="5.25" customHeight="1" x14ac:dyDescent="0.2">
      <c r="A83" s="106">
        <f>A79+1</f>
        <v>44582</v>
      </c>
      <c r="B83" s="102">
        <f>A83</f>
        <v>44582</v>
      </c>
      <c r="C83" s="104" t="str">
        <f ca="1">IFERROR(INDEX(_AnzeigeText,MATCH(B83,_FeiertagsDaten,0)),"")</f>
        <v/>
      </c>
      <c r="D83" s="112" t="str">
        <f>IF(OR(WEEKDAY(A83,2)=1,DAY(A83)=1),TRUNC((A83-DATE(YEAR(A83+3-MOD(A83-2,7)),1,MOD(A83-2,7)-9))/7),"")</f>
        <v/>
      </c>
      <c r="E83" s="106">
        <f>E79+1</f>
        <v>44613</v>
      </c>
      <c r="F83" s="102">
        <f>E83</f>
        <v>44613</v>
      </c>
      <c r="G83" s="104" t="str">
        <f ca="1">IFERROR(INDEX(_AnzeigeText,MATCH(F83,_FeiertagsDaten,0)),"")</f>
        <v/>
      </c>
      <c r="H83" s="112">
        <f>IF(OR(WEEKDAY(E83,2)=1,DAY(E83)=1),TRUNC((E83-DATE(YEAR(E83+3-MOD(E83-2,7)),1,MOD(E83-2,7)-9))/7),"")</f>
        <v>8</v>
      </c>
      <c r="I83" s="106">
        <f>I79+1</f>
        <v>44641</v>
      </c>
      <c r="J83" s="102">
        <f>I83</f>
        <v>44641</v>
      </c>
      <c r="K83" s="104" t="str">
        <f ca="1">IFERROR(INDEX(_AnzeigeText,MATCH(J83,_FeiertagsDaten,0)),"")</f>
        <v/>
      </c>
      <c r="L83" s="112">
        <f>IF(OR(WEEKDAY(I83,2)=1,DAY(I83)=1),TRUNC((I83-DATE(YEAR(I83+3-MOD(I83-2,7)),1,MOD(I83-2,7)-9))/7),"")</f>
        <v>12</v>
      </c>
      <c r="M83" s="106">
        <f>M79+1</f>
        <v>44672</v>
      </c>
      <c r="N83" s="102">
        <f>M83</f>
        <v>44672</v>
      </c>
      <c r="O83" s="104" t="str">
        <f ca="1">IFERROR(INDEX(_AnzeigeText,MATCH(N83,_FeiertagsDaten,0)),"")</f>
        <v/>
      </c>
      <c r="P83" s="112" t="str">
        <f>IF(OR(WEEKDAY(M83,2)=1,DAY(M83)=1),TRUNC((M83-DATE(YEAR(M83+3-MOD(M83-2,7)),1,MOD(M83-2,7)-9))/7),"")</f>
        <v/>
      </c>
      <c r="Q83" s="106">
        <f>Q79+1</f>
        <v>44702</v>
      </c>
      <c r="R83" s="102">
        <f>Q83</f>
        <v>44702</v>
      </c>
      <c r="S83" s="104" t="str">
        <f ca="1">IFERROR(INDEX(_AnzeigeText,MATCH(R83,_FeiertagsDaten,0)),"")</f>
        <v/>
      </c>
      <c r="T83" s="112" t="str">
        <f>IF(OR(WEEKDAY(Q83,2)=1,DAY(Q83)=1),TRUNC((Q83-DATE(YEAR(Q83+3-MOD(Q83-2,7)),1,MOD(Q83-2,7)-9))/7),"")</f>
        <v/>
      </c>
      <c r="U83" s="106">
        <f>U79+1</f>
        <v>44733</v>
      </c>
      <c r="V83" s="102">
        <f>U83</f>
        <v>44733</v>
      </c>
      <c r="W83" s="104" t="str">
        <f ca="1">IFERROR(INDEX(_AnzeigeText,MATCH(V83,_FeiertagsDaten,0)),"")</f>
        <v/>
      </c>
      <c r="X83" s="112" t="str">
        <f>IF(OR(WEEKDAY(U83,2)=1,DAY(U83)=1),TRUNC((U83-DATE(YEAR(U83+3-MOD(U83-2,7)),1,MOD(U83-2,7)-9))/7),"")</f>
        <v/>
      </c>
    </row>
    <row r="84" spans="1:24" ht="5.25" customHeight="1" x14ac:dyDescent="0.2">
      <c r="A84" s="107"/>
      <c r="B84" s="103"/>
      <c r="C84" s="105"/>
      <c r="D84" s="113"/>
      <c r="E84" s="107"/>
      <c r="F84" s="103"/>
      <c r="G84" s="105"/>
      <c r="H84" s="113"/>
      <c r="I84" s="107"/>
      <c r="J84" s="103"/>
      <c r="K84" s="105"/>
      <c r="L84" s="113"/>
      <c r="M84" s="107"/>
      <c r="N84" s="103"/>
      <c r="O84" s="105"/>
      <c r="P84" s="113"/>
      <c r="Q84" s="107"/>
      <c r="R84" s="103"/>
      <c r="S84" s="105"/>
      <c r="T84" s="113"/>
      <c r="U84" s="107"/>
      <c r="V84" s="103"/>
      <c r="W84" s="105"/>
      <c r="X84" s="113"/>
    </row>
    <row r="85" spans="1:24" ht="9.75" customHeight="1" x14ac:dyDescent="0.2">
      <c r="A85" s="107"/>
      <c r="B85" s="103"/>
      <c r="C85" s="69" t="str">
        <f ca="1">IFERROR(INDEX(_AnzeigeText2,MATCH(B83,_EreignisseDatum,0)),"")</f>
        <v/>
      </c>
      <c r="D85" s="109" t="str">
        <f>IF(A83=_Start_MESZ,"SZ",IF(A83=_Ende_MESZ,"SZ",""))</f>
        <v/>
      </c>
      <c r="E85" s="107"/>
      <c r="F85" s="103"/>
      <c r="G85" s="69" t="str">
        <f ca="1">IFERROR(INDEX(_AnzeigeText2,MATCH(F83,_EreignisseDatum,0)),"")</f>
        <v/>
      </c>
      <c r="H85" s="109" t="str">
        <f>IF(E83=_Start_MESZ,"SZ",IF(E83=_Ende_MESZ,"SZ",""))</f>
        <v/>
      </c>
      <c r="I85" s="107"/>
      <c r="J85" s="103"/>
      <c r="K85" s="69" t="str">
        <f ca="1">IFERROR(INDEX(_AnzeigeText2,MATCH(J83,_EreignisseDatum,0)),"")</f>
        <v/>
      </c>
      <c r="L85" s="109" t="str">
        <f>IF(I83=_Start_MESZ,"SZ",IF(I83=_Ende_MESZ,"SZ",""))</f>
        <v/>
      </c>
      <c r="M85" s="107"/>
      <c r="N85" s="103"/>
      <c r="O85" s="69" t="str">
        <f ca="1">IFERROR(INDEX(_AnzeigeText2,MATCH(N83,_EreignisseDatum,0)),"")</f>
        <v/>
      </c>
      <c r="P85" s="109" t="str">
        <f>IF(M83=_Start_MESZ,"SZ",IF(M83=_Ende_MESZ,"SZ",""))</f>
        <v/>
      </c>
      <c r="Q85" s="107"/>
      <c r="R85" s="103"/>
      <c r="S85" s="69" t="str">
        <f ca="1">IFERROR(INDEX(_AnzeigeText2,MATCH(R83,_EreignisseDatum,0)),"")</f>
        <v/>
      </c>
      <c r="T85" s="109" t="str">
        <f>IF(Q83=_Start_MESZ,"SZ",IF(Q83=_Ende_MESZ,"SZ",""))</f>
        <v/>
      </c>
      <c r="U85" s="107"/>
      <c r="V85" s="103"/>
      <c r="W85" s="69" t="str">
        <f ca="1">IFERROR(INDEX(_AnzeigeText2,MATCH(V83,_EreignisseDatum,0)),"")</f>
        <v/>
      </c>
      <c r="X85" s="109" t="str">
        <f>IF(U83=_Start_MESZ,"SZ",IF(U83=_Ende_MESZ,"SZ",""))</f>
        <v/>
      </c>
    </row>
    <row r="86" spans="1:24" ht="9.75" customHeight="1" thickBot="1" x14ac:dyDescent="0.25">
      <c r="A86" s="108"/>
      <c r="B86" s="70">
        <f>B83-_fstDay+1</f>
        <v>21</v>
      </c>
      <c r="C86" s="68" t="str">
        <f ca="1">IFERROR(IF(ISNA(INDEX(_AnzeigeText2,MATCH(B83,_EreignisseDatum,0))),"",IF(INDEX(_EreignisseHaeufigkeit,MATCH(B83,_EreignisseDatum,0))=1,"",INDEX(_AnzeigeText2,MATCH(B83,_EreignisseDatum,0)+1))),"")</f>
        <v/>
      </c>
      <c r="D86" s="110"/>
      <c r="E86" s="108"/>
      <c r="F86" s="70">
        <f>F83-_fstDay+1</f>
        <v>52</v>
      </c>
      <c r="G86" s="68" t="str">
        <f ca="1">IFERROR(IF(ISNA(INDEX(_AnzeigeText2,MATCH(F83,_EreignisseDatum,0))),"",IF(INDEX(_EreignisseHaeufigkeit,MATCH(F83,_EreignisseDatum,0))=1,"",INDEX(_AnzeigeText2,MATCH(F83,_EreignisseDatum,0)+1))),"")</f>
        <v/>
      </c>
      <c r="H86" s="110"/>
      <c r="I86" s="108"/>
      <c r="J86" s="70">
        <f>J83-_fstDay+1</f>
        <v>80</v>
      </c>
      <c r="K86" s="68" t="str">
        <f ca="1">IFERROR(IF(ISNA(INDEX(_AnzeigeText2,MATCH(J83,_EreignisseDatum,0))),"",IF(INDEX(_EreignisseHaeufigkeit,MATCH(J83,_EreignisseDatum,0))=1,"",INDEX(_AnzeigeText2,MATCH(J83,_EreignisseDatum,0)+1))),"")</f>
        <v/>
      </c>
      <c r="L86" s="110"/>
      <c r="M86" s="108"/>
      <c r="N86" s="70">
        <f>N83-_fstDay+1</f>
        <v>111</v>
      </c>
      <c r="O86" s="68" t="str">
        <f ca="1">IFERROR(IF(ISNA(INDEX(_AnzeigeText2,MATCH(N83,_EreignisseDatum,0))),"",IF(INDEX(_EreignisseHaeufigkeit,MATCH(N83,_EreignisseDatum,0))=1,"",INDEX(_AnzeigeText2,MATCH(N83,_EreignisseDatum,0)+1))),"")</f>
        <v/>
      </c>
      <c r="P86" s="110"/>
      <c r="Q86" s="108"/>
      <c r="R86" s="70">
        <f>R83-_fstDay+1</f>
        <v>141</v>
      </c>
      <c r="S86" s="68" t="str">
        <f ca="1">IFERROR(IF(ISNA(INDEX(_AnzeigeText2,MATCH(R83,_EreignisseDatum,0))),"",IF(INDEX(_EreignisseHaeufigkeit,MATCH(R83,_EreignisseDatum,0))=1,"",INDEX(_AnzeigeText2,MATCH(R83,_EreignisseDatum,0)+1))),"")</f>
        <v/>
      </c>
      <c r="T86" s="110"/>
      <c r="U86" s="108"/>
      <c r="V86" s="70">
        <f>V83-_fstDay+1</f>
        <v>172</v>
      </c>
      <c r="W86" s="68" t="str">
        <f ca="1">IFERROR(IF(ISNA(INDEX(_AnzeigeText2,MATCH(V83,_EreignisseDatum,0))),"",IF(INDEX(_EreignisseHaeufigkeit,MATCH(V83,_EreignisseDatum,0))=1,"",INDEX(_AnzeigeText2,MATCH(V83,_EreignisseDatum,0)+1))),"")</f>
        <v/>
      </c>
      <c r="X86" s="110"/>
    </row>
    <row r="87" spans="1:24" ht="5.25" customHeight="1" x14ac:dyDescent="0.2">
      <c r="A87" s="106">
        <f>A83+1</f>
        <v>44583</v>
      </c>
      <c r="B87" s="102">
        <f>A87</f>
        <v>44583</v>
      </c>
      <c r="C87" s="104" t="str">
        <f ca="1">IFERROR(INDEX(_AnzeigeText,MATCH(B87,_FeiertagsDaten,0)),"")</f>
        <v/>
      </c>
      <c r="D87" s="112" t="str">
        <f>IF(OR(WEEKDAY(A87,2)=1,DAY(A87)=1),TRUNC((A87-DATE(YEAR(A87+3-MOD(A87-2,7)),1,MOD(A87-2,7)-9))/7),"")</f>
        <v/>
      </c>
      <c r="E87" s="106">
        <f>E83+1</f>
        <v>44614</v>
      </c>
      <c r="F87" s="102">
        <f>E87</f>
        <v>44614</v>
      </c>
      <c r="G87" s="104" t="str">
        <f ca="1">IFERROR(INDEX(_AnzeigeText,MATCH(F87,_FeiertagsDaten,0)),"")</f>
        <v/>
      </c>
      <c r="H87" s="112" t="str">
        <f>IF(OR(WEEKDAY(E87,2)=1,DAY(E87)=1),TRUNC((E87-DATE(YEAR(E87+3-MOD(E87-2,7)),1,MOD(E87-2,7)-9))/7),"")</f>
        <v/>
      </c>
      <c r="I87" s="106">
        <f>I83+1</f>
        <v>44642</v>
      </c>
      <c r="J87" s="102">
        <f>I87</f>
        <v>44642</v>
      </c>
      <c r="K87" s="104" t="str">
        <f ca="1">IFERROR(INDEX(_AnzeigeText,MATCH(J87,_FeiertagsDaten,0)),"")</f>
        <v/>
      </c>
      <c r="L87" s="112" t="str">
        <f>IF(OR(WEEKDAY(I87,2)=1,DAY(I87)=1),TRUNC((I87-DATE(YEAR(I87+3-MOD(I87-2,7)),1,MOD(I87-2,7)-9))/7),"")</f>
        <v/>
      </c>
      <c r="M87" s="106">
        <f>M83+1</f>
        <v>44673</v>
      </c>
      <c r="N87" s="102">
        <f>M87</f>
        <v>44673</v>
      </c>
      <c r="O87" s="104" t="str">
        <f ca="1">IFERROR(INDEX(_AnzeigeText,MATCH(N87,_FeiertagsDaten,0)),"")</f>
        <v/>
      </c>
      <c r="P87" s="112" t="str">
        <f>IF(OR(WEEKDAY(M87,2)=1,DAY(M87)=1),TRUNC((M87-DATE(YEAR(M87+3-MOD(M87-2,7)),1,MOD(M87-2,7)-9))/7),"")</f>
        <v/>
      </c>
      <c r="Q87" s="106">
        <f>Q83+1</f>
        <v>44703</v>
      </c>
      <c r="R87" s="102">
        <f>Q87</f>
        <v>44703</v>
      </c>
      <c r="S87" s="104" t="str">
        <f ca="1">IFERROR(INDEX(_AnzeigeText,MATCH(R87,_FeiertagsDaten,0)),"")</f>
        <v/>
      </c>
      <c r="T87" s="112" t="str">
        <f>IF(OR(WEEKDAY(Q87,2)=1,DAY(Q87)=1),TRUNC((Q87-DATE(YEAR(Q87+3-MOD(Q87-2,7)),1,MOD(Q87-2,7)-9))/7),"")</f>
        <v/>
      </c>
      <c r="U87" s="106">
        <f>U83+1</f>
        <v>44734</v>
      </c>
      <c r="V87" s="102">
        <f>U87</f>
        <v>44734</v>
      </c>
      <c r="W87" s="104" t="str">
        <f ca="1">IFERROR(INDEX(_AnzeigeText,MATCH(V87,_FeiertagsDaten,0)),"")</f>
        <v/>
      </c>
      <c r="X87" s="112" t="str">
        <f>IF(OR(WEEKDAY(U87,2)=1,DAY(U87)=1),TRUNC((U87-DATE(YEAR(U87+3-MOD(U87-2,7)),1,MOD(U87-2,7)-9))/7),"")</f>
        <v/>
      </c>
    </row>
    <row r="88" spans="1:24" ht="5.25" customHeight="1" x14ac:dyDescent="0.2">
      <c r="A88" s="107"/>
      <c r="B88" s="103"/>
      <c r="C88" s="105"/>
      <c r="D88" s="113"/>
      <c r="E88" s="107"/>
      <c r="F88" s="103"/>
      <c r="G88" s="105"/>
      <c r="H88" s="113"/>
      <c r="I88" s="107"/>
      <c r="J88" s="103"/>
      <c r="K88" s="105"/>
      <c r="L88" s="113"/>
      <c r="M88" s="107"/>
      <c r="N88" s="103"/>
      <c r="O88" s="105"/>
      <c r="P88" s="113"/>
      <c r="Q88" s="107"/>
      <c r="R88" s="103"/>
      <c r="S88" s="105"/>
      <c r="T88" s="113"/>
      <c r="U88" s="107"/>
      <c r="V88" s="103"/>
      <c r="W88" s="105"/>
      <c r="X88" s="113"/>
    </row>
    <row r="89" spans="1:24" ht="9.75" customHeight="1" x14ac:dyDescent="0.2">
      <c r="A89" s="107"/>
      <c r="B89" s="103"/>
      <c r="C89" s="69" t="str">
        <f ca="1">IFERROR(INDEX(_AnzeigeText2,MATCH(B87,_EreignisseDatum,0)),"")</f>
        <v/>
      </c>
      <c r="D89" s="109" t="str">
        <f>IF(A87=_Start_MESZ,"SZ",IF(A87=_Ende_MESZ,"SZ",""))</f>
        <v/>
      </c>
      <c r="E89" s="107"/>
      <c r="F89" s="103"/>
      <c r="G89" s="69" t="str">
        <f ca="1">IFERROR(INDEX(_AnzeigeText2,MATCH(F87,_EreignisseDatum,0)),"")</f>
        <v/>
      </c>
      <c r="H89" s="109" t="str">
        <f>IF(E87=_Start_MESZ,"SZ",IF(E87=_Ende_MESZ,"SZ",""))</f>
        <v/>
      </c>
      <c r="I89" s="107"/>
      <c r="J89" s="103"/>
      <c r="K89" s="69" t="str">
        <f ca="1">IFERROR(INDEX(_AnzeigeText2,MATCH(J87,_EreignisseDatum,0)),"")</f>
        <v/>
      </c>
      <c r="L89" s="109" t="str">
        <f>IF(I87=_Start_MESZ,"SZ",IF(I87=_Ende_MESZ,"SZ",""))</f>
        <v/>
      </c>
      <c r="M89" s="107"/>
      <c r="N89" s="103"/>
      <c r="O89" s="69" t="str">
        <f ca="1">IFERROR(INDEX(_AnzeigeText2,MATCH(N87,_EreignisseDatum,0)),"")</f>
        <v/>
      </c>
      <c r="P89" s="109" t="str">
        <f>IF(M87=_Start_MESZ,"SZ",IF(M87=_Ende_MESZ,"SZ",""))</f>
        <v/>
      </c>
      <c r="Q89" s="107"/>
      <c r="R89" s="103"/>
      <c r="S89" s="69" t="str">
        <f ca="1">IFERROR(INDEX(_AnzeigeText2,MATCH(R87,_EreignisseDatum,0)),"")</f>
        <v/>
      </c>
      <c r="T89" s="109" t="str">
        <f>IF(Q87=_Start_MESZ,"SZ",IF(Q87=_Ende_MESZ,"SZ",""))</f>
        <v/>
      </c>
      <c r="U89" s="107"/>
      <c r="V89" s="103"/>
      <c r="W89" s="69" t="str">
        <f ca="1">IFERROR(INDEX(_AnzeigeText2,MATCH(V87,_EreignisseDatum,0)),"")</f>
        <v/>
      </c>
      <c r="X89" s="109" t="str">
        <f>IF(U87=_Start_MESZ,"SZ",IF(U87=_Ende_MESZ,"SZ",""))</f>
        <v/>
      </c>
    </row>
    <row r="90" spans="1:24" ht="9.75" customHeight="1" thickBot="1" x14ac:dyDescent="0.25">
      <c r="A90" s="108"/>
      <c r="B90" s="70">
        <f>B87-_fstDay+1</f>
        <v>22</v>
      </c>
      <c r="C90" s="68" t="str">
        <f ca="1">IFERROR(IF(ISNA(INDEX(_AnzeigeText2,MATCH(B87,_EreignisseDatum,0))),"",IF(INDEX(_EreignisseHaeufigkeit,MATCH(B87,_EreignisseDatum,0))=1,"",INDEX(_AnzeigeText2,MATCH(B87,_EreignisseDatum,0)+1))),"")</f>
        <v/>
      </c>
      <c r="D90" s="110"/>
      <c r="E90" s="108"/>
      <c r="F90" s="70">
        <f>F87-_fstDay+1</f>
        <v>53</v>
      </c>
      <c r="G90" s="68" t="str">
        <f ca="1">IFERROR(IF(ISNA(INDEX(_AnzeigeText2,MATCH(F87,_EreignisseDatum,0))),"",IF(INDEX(_EreignisseHaeufigkeit,MATCH(F87,_EreignisseDatum,0))=1,"",INDEX(_AnzeigeText2,MATCH(F87,_EreignisseDatum,0)+1))),"")</f>
        <v/>
      </c>
      <c r="H90" s="110"/>
      <c r="I90" s="108"/>
      <c r="J90" s="70">
        <f>J87-_fstDay+1</f>
        <v>81</v>
      </c>
      <c r="K90" s="68" t="str">
        <f ca="1">IFERROR(IF(ISNA(INDEX(_AnzeigeText2,MATCH(J87,_EreignisseDatum,0))),"",IF(INDEX(_EreignisseHaeufigkeit,MATCH(J87,_EreignisseDatum,0))=1,"",INDEX(_AnzeigeText2,MATCH(J87,_EreignisseDatum,0)+1))),"")</f>
        <v/>
      </c>
      <c r="L90" s="110"/>
      <c r="M90" s="108"/>
      <c r="N90" s="70">
        <f>N87-_fstDay+1</f>
        <v>112</v>
      </c>
      <c r="O90" s="68" t="str">
        <f ca="1">IFERROR(IF(ISNA(INDEX(_AnzeigeText2,MATCH(N87,_EreignisseDatum,0))),"",IF(INDEX(_EreignisseHaeufigkeit,MATCH(N87,_EreignisseDatum,0))=1,"",INDEX(_AnzeigeText2,MATCH(N87,_EreignisseDatum,0)+1))),"")</f>
        <v/>
      </c>
      <c r="P90" s="110"/>
      <c r="Q90" s="108"/>
      <c r="R90" s="70">
        <f>R87-_fstDay+1</f>
        <v>142</v>
      </c>
      <c r="S90" s="68" t="str">
        <f ca="1">IFERROR(IF(ISNA(INDEX(_AnzeigeText2,MATCH(R87,_EreignisseDatum,0))),"",IF(INDEX(_EreignisseHaeufigkeit,MATCH(R87,_EreignisseDatum,0))=1,"",INDEX(_AnzeigeText2,MATCH(R87,_EreignisseDatum,0)+1))),"")</f>
        <v/>
      </c>
      <c r="T90" s="110"/>
      <c r="U90" s="108"/>
      <c r="V90" s="70">
        <f>V87-_fstDay+1</f>
        <v>173</v>
      </c>
      <c r="W90" s="68" t="str">
        <f ca="1">IFERROR(IF(ISNA(INDEX(_AnzeigeText2,MATCH(V87,_EreignisseDatum,0))),"",IF(INDEX(_EreignisseHaeufigkeit,MATCH(V87,_EreignisseDatum,0))=1,"",INDEX(_AnzeigeText2,MATCH(V87,_EreignisseDatum,0)+1))),"")</f>
        <v/>
      </c>
      <c r="X90" s="110"/>
    </row>
    <row r="91" spans="1:24" ht="5.25" customHeight="1" x14ac:dyDescent="0.2">
      <c r="A91" s="106">
        <f>A87+1</f>
        <v>44584</v>
      </c>
      <c r="B91" s="102">
        <f>A91</f>
        <v>44584</v>
      </c>
      <c r="C91" s="104" t="str">
        <f ca="1">IFERROR(INDEX(_AnzeigeText,MATCH(B91,_FeiertagsDaten,0)),"")</f>
        <v/>
      </c>
      <c r="D91" s="112" t="str">
        <f>IF(OR(WEEKDAY(A91,2)=1,DAY(A91)=1),TRUNC((A91-DATE(YEAR(A91+3-MOD(A91-2,7)),1,MOD(A91-2,7)-9))/7),"")</f>
        <v/>
      </c>
      <c r="E91" s="106">
        <f>E87+1</f>
        <v>44615</v>
      </c>
      <c r="F91" s="102">
        <f>E91</f>
        <v>44615</v>
      </c>
      <c r="G91" s="104" t="str">
        <f ca="1">IFERROR(INDEX(_AnzeigeText,MATCH(F91,_FeiertagsDaten,0)),"")</f>
        <v/>
      </c>
      <c r="H91" s="112" t="str">
        <f>IF(OR(WEEKDAY(E91,2)=1,DAY(E91)=1),TRUNC((E91-DATE(YEAR(E91+3-MOD(E91-2,7)),1,MOD(E91-2,7)-9))/7),"")</f>
        <v/>
      </c>
      <c r="I91" s="106">
        <f>I87+1</f>
        <v>44643</v>
      </c>
      <c r="J91" s="102">
        <f>I91</f>
        <v>44643</v>
      </c>
      <c r="K91" s="104" t="str">
        <f ca="1">IFERROR(INDEX(_AnzeigeText,MATCH(J91,_FeiertagsDaten,0)),"")</f>
        <v/>
      </c>
      <c r="L91" s="112" t="str">
        <f>IF(OR(WEEKDAY(I91,2)=1,DAY(I91)=1),TRUNC((I91-DATE(YEAR(I91+3-MOD(I91-2,7)),1,MOD(I91-2,7)-9))/7),"")</f>
        <v/>
      </c>
      <c r="M91" s="106">
        <f>M87+1</f>
        <v>44674</v>
      </c>
      <c r="N91" s="102">
        <f>M91</f>
        <v>44674</v>
      </c>
      <c r="O91" s="104" t="str">
        <f ca="1">IFERROR(INDEX(_AnzeigeText,MATCH(N91,_FeiertagsDaten,0)),"")</f>
        <v/>
      </c>
      <c r="P91" s="112" t="str">
        <f>IF(OR(WEEKDAY(M91,2)=1,DAY(M91)=1),TRUNC((M91-DATE(YEAR(M91+3-MOD(M91-2,7)),1,MOD(M91-2,7)-9))/7),"")</f>
        <v/>
      </c>
      <c r="Q91" s="106">
        <f>Q87+1</f>
        <v>44704</v>
      </c>
      <c r="R91" s="102">
        <f>Q91</f>
        <v>44704</v>
      </c>
      <c r="S91" s="104" t="str">
        <f ca="1">IFERROR(INDEX(_AnzeigeText,MATCH(R91,_FeiertagsDaten,0)),"")</f>
        <v/>
      </c>
      <c r="T91" s="112">
        <f>IF(OR(WEEKDAY(Q91,2)=1,DAY(Q91)=1),TRUNC((Q91-DATE(YEAR(Q91+3-MOD(Q91-2,7)),1,MOD(Q91-2,7)-9))/7),"")</f>
        <v>21</v>
      </c>
      <c r="U91" s="106">
        <f>U87+1</f>
        <v>44735</v>
      </c>
      <c r="V91" s="102">
        <f>U91</f>
        <v>44735</v>
      </c>
      <c r="W91" s="104" t="str">
        <f ca="1">IFERROR(INDEX(_AnzeigeText,MATCH(V91,_FeiertagsDaten,0)),"")</f>
        <v/>
      </c>
      <c r="X91" s="112" t="str">
        <f>IF(OR(WEEKDAY(U91,2)=1,DAY(U91)=1),TRUNC((U91-DATE(YEAR(U91+3-MOD(U91-2,7)),1,MOD(U91-2,7)-9))/7),"")</f>
        <v/>
      </c>
    </row>
    <row r="92" spans="1:24" ht="5.25" customHeight="1" x14ac:dyDescent="0.2">
      <c r="A92" s="107"/>
      <c r="B92" s="103"/>
      <c r="C92" s="105"/>
      <c r="D92" s="113"/>
      <c r="E92" s="107"/>
      <c r="F92" s="103"/>
      <c r="G92" s="105"/>
      <c r="H92" s="113"/>
      <c r="I92" s="107"/>
      <c r="J92" s="103"/>
      <c r="K92" s="105"/>
      <c r="L92" s="113"/>
      <c r="M92" s="107"/>
      <c r="N92" s="103"/>
      <c r="O92" s="105"/>
      <c r="P92" s="113"/>
      <c r="Q92" s="107"/>
      <c r="R92" s="103"/>
      <c r="S92" s="105"/>
      <c r="T92" s="113"/>
      <c r="U92" s="107"/>
      <c r="V92" s="103"/>
      <c r="W92" s="105"/>
      <c r="X92" s="113"/>
    </row>
    <row r="93" spans="1:24" ht="9.75" customHeight="1" x14ac:dyDescent="0.2">
      <c r="A93" s="107"/>
      <c r="B93" s="103"/>
      <c r="C93" s="69" t="str">
        <f ca="1">IFERROR(INDEX(_AnzeigeText2,MATCH(B91,_EreignisseDatum,0)),"")</f>
        <v/>
      </c>
      <c r="D93" s="109" t="str">
        <f>IF(A91=_Start_MESZ,"SZ",IF(A91=_Ende_MESZ,"SZ",""))</f>
        <v/>
      </c>
      <c r="E93" s="107"/>
      <c r="F93" s="103"/>
      <c r="G93" s="69" t="str">
        <f ca="1">IFERROR(INDEX(_AnzeigeText2,MATCH(F91,_EreignisseDatum,0)),"")</f>
        <v/>
      </c>
      <c r="H93" s="109" t="str">
        <f>IF(E91=_Start_MESZ,"SZ",IF(E91=_Ende_MESZ,"SZ",""))</f>
        <v/>
      </c>
      <c r="I93" s="107"/>
      <c r="J93" s="103"/>
      <c r="K93" s="69" t="str">
        <f ca="1">IFERROR(INDEX(_AnzeigeText2,MATCH(J91,_EreignisseDatum,0)),"")</f>
        <v/>
      </c>
      <c r="L93" s="109" t="str">
        <f>IF(I91=_Start_MESZ,"SZ",IF(I91=_Ende_MESZ,"SZ",""))</f>
        <v/>
      </c>
      <c r="M93" s="107"/>
      <c r="N93" s="103"/>
      <c r="O93" s="69" t="str">
        <f ca="1">IFERROR(INDEX(_AnzeigeText2,MATCH(N91,_EreignisseDatum,0)),"")</f>
        <v/>
      </c>
      <c r="P93" s="109" t="str">
        <f>IF(M91=_Start_MESZ,"SZ",IF(M91=_Ende_MESZ,"SZ",""))</f>
        <v/>
      </c>
      <c r="Q93" s="107"/>
      <c r="R93" s="103"/>
      <c r="S93" s="69" t="str">
        <f ca="1">IFERROR(INDEX(_AnzeigeText2,MATCH(R91,_EreignisseDatum,0)),"")</f>
        <v/>
      </c>
      <c r="T93" s="109" t="str">
        <f>IF(Q91=_Start_MESZ,"SZ",IF(Q91=_Ende_MESZ,"SZ",""))</f>
        <v/>
      </c>
      <c r="U93" s="107"/>
      <c r="V93" s="103"/>
      <c r="W93" s="69" t="str">
        <f ca="1">IFERROR(INDEX(_AnzeigeText2,MATCH(V91,_EreignisseDatum,0)),"")</f>
        <v/>
      </c>
      <c r="X93" s="109" t="str">
        <f>IF(U91=_Start_MESZ,"SZ",IF(U91=_Ende_MESZ,"SZ",""))</f>
        <v/>
      </c>
    </row>
    <row r="94" spans="1:24" ht="9.75" customHeight="1" thickBot="1" x14ac:dyDescent="0.25">
      <c r="A94" s="108"/>
      <c r="B94" s="70">
        <f>B91-_fstDay+1</f>
        <v>23</v>
      </c>
      <c r="C94" s="68" t="str">
        <f ca="1">IFERROR(IF(ISNA(INDEX(_AnzeigeText2,MATCH(B91,_EreignisseDatum,0))),"",IF(INDEX(_EreignisseHaeufigkeit,MATCH(B91,_EreignisseDatum,0))=1,"",INDEX(_AnzeigeText2,MATCH(B91,_EreignisseDatum,0)+1))),"")</f>
        <v/>
      </c>
      <c r="D94" s="110"/>
      <c r="E94" s="108"/>
      <c r="F94" s="70">
        <f>F91-_fstDay+1</f>
        <v>54</v>
      </c>
      <c r="G94" s="68" t="str">
        <f ca="1">IFERROR(IF(ISNA(INDEX(_AnzeigeText2,MATCH(F91,_EreignisseDatum,0))),"",IF(INDEX(_EreignisseHaeufigkeit,MATCH(F91,_EreignisseDatum,0))=1,"",INDEX(_AnzeigeText2,MATCH(F91,_EreignisseDatum,0)+1))),"")</f>
        <v/>
      </c>
      <c r="H94" s="110"/>
      <c r="I94" s="108"/>
      <c r="J94" s="70">
        <f>J91-_fstDay+1</f>
        <v>82</v>
      </c>
      <c r="K94" s="68" t="str">
        <f ca="1">IFERROR(IF(ISNA(INDEX(_AnzeigeText2,MATCH(J91,_EreignisseDatum,0))),"",IF(INDEX(_EreignisseHaeufigkeit,MATCH(J91,_EreignisseDatum,0))=1,"",INDEX(_AnzeigeText2,MATCH(J91,_EreignisseDatum,0)+1))),"")</f>
        <v/>
      </c>
      <c r="L94" s="110"/>
      <c r="M94" s="108"/>
      <c r="N94" s="70">
        <f>N91-_fstDay+1</f>
        <v>113</v>
      </c>
      <c r="O94" s="68" t="str">
        <f ca="1">IFERROR(IF(ISNA(INDEX(_AnzeigeText2,MATCH(N91,_EreignisseDatum,0))),"",IF(INDEX(_EreignisseHaeufigkeit,MATCH(N91,_EreignisseDatum,0))=1,"",INDEX(_AnzeigeText2,MATCH(N91,_EreignisseDatum,0)+1))),"")</f>
        <v/>
      </c>
      <c r="P94" s="110"/>
      <c r="Q94" s="108"/>
      <c r="R94" s="70">
        <f>R91-_fstDay+1</f>
        <v>143</v>
      </c>
      <c r="S94" s="68" t="str">
        <f ca="1">IFERROR(IF(ISNA(INDEX(_AnzeigeText2,MATCH(R91,_EreignisseDatum,0))),"",IF(INDEX(_EreignisseHaeufigkeit,MATCH(R91,_EreignisseDatum,0))=1,"",INDEX(_AnzeigeText2,MATCH(R91,_EreignisseDatum,0)+1))),"")</f>
        <v/>
      </c>
      <c r="T94" s="110"/>
      <c r="U94" s="108"/>
      <c r="V94" s="70">
        <f>V91-_fstDay+1</f>
        <v>174</v>
      </c>
      <c r="W94" s="68" t="str">
        <f ca="1">IFERROR(IF(ISNA(INDEX(_AnzeigeText2,MATCH(V91,_EreignisseDatum,0))),"",IF(INDEX(_EreignisseHaeufigkeit,MATCH(V91,_EreignisseDatum,0))=1,"",INDEX(_AnzeigeText2,MATCH(V91,_EreignisseDatum,0)+1))),"")</f>
        <v/>
      </c>
      <c r="X94" s="110"/>
    </row>
    <row r="95" spans="1:24" ht="5.25" customHeight="1" x14ac:dyDescent="0.2">
      <c r="A95" s="106">
        <f>A91+1</f>
        <v>44585</v>
      </c>
      <c r="B95" s="102">
        <f>A95</f>
        <v>44585</v>
      </c>
      <c r="C95" s="104" t="str">
        <f ca="1">IFERROR(INDEX(_AnzeigeText,MATCH(B95,_FeiertagsDaten,0)),"")</f>
        <v/>
      </c>
      <c r="D95" s="112">
        <f>IF(OR(WEEKDAY(A95,2)=1,DAY(A95)=1),TRUNC((A95-DATE(YEAR(A95+3-MOD(A95-2,7)),1,MOD(A95-2,7)-9))/7),"")</f>
        <v>4</v>
      </c>
      <c r="E95" s="106">
        <f>E91+1</f>
        <v>44616</v>
      </c>
      <c r="F95" s="102">
        <f>E95</f>
        <v>44616</v>
      </c>
      <c r="G95" s="104" t="str">
        <f ca="1">IFERROR(INDEX(_AnzeigeText,MATCH(F95,_FeiertagsDaten,0)),"")</f>
        <v>Weiberfastnacht</v>
      </c>
      <c r="H95" s="112" t="str">
        <f>IF(OR(WEEKDAY(E95,2)=1,DAY(E95)=1),TRUNC((E95-DATE(YEAR(E95+3-MOD(E95-2,7)),1,MOD(E95-2,7)-9))/7),"")</f>
        <v/>
      </c>
      <c r="I95" s="106">
        <f>I91+1</f>
        <v>44644</v>
      </c>
      <c r="J95" s="102">
        <f>I95</f>
        <v>44644</v>
      </c>
      <c r="K95" s="104" t="str">
        <f ca="1">IFERROR(INDEX(_AnzeigeText,MATCH(J95,_FeiertagsDaten,0)),"")</f>
        <v/>
      </c>
      <c r="L95" s="112" t="str">
        <f>IF(OR(WEEKDAY(I95,2)=1,DAY(I95)=1),TRUNC((I95-DATE(YEAR(I95+3-MOD(I95-2,7)),1,MOD(I95-2,7)-9))/7),"")</f>
        <v/>
      </c>
      <c r="M95" s="106">
        <f>M91+1</f>
        <v>44675</v>
      </c>
      <c r="N95" s="102">
        <f>M95</f>
        <v>44675</v>
      </c>
      <c r="O95" s="104" t="str">
        <f ca="1">IFERROR(INDEX(_AnzeigeText,MATCH(N95,_FeiertagsDaten,0)),"")</f>
        <v/>
      </c>
      <c r="P95" s="112" t="str">
        <f>IF(OR(WEEKDAY(M95,2)=1,DAY(M95)=1),TRUNC((M95-DATE(YEAR(M95+3-MOD(M95-2,7)),1,MOD(M95-2,7)-9))/7),"")</f>
        <v/>
      </c>
      <c r="Q95" s="106">
        <f>Q91+1</f>
        <v>44705</v>
      </c>
      <c r="R95" s="102">
        <f>Q95</f>
        <v>44705</v>
      </c>
      <c r="S95" s="104" t="str">
        <f ca="1">IFERROR(INDEX(_AnzeigeText,MATCH(R95,_FeiertagsDaten,0)),"")</f>
        <v/>
      </c>
      <c r="T95" s="112" t="str">
        <f>IF(OR(WEEKDAY(Q95,2)=1,DAY(Q95)=1),TRUNC((Q95-DATE(YEAR(Q95+3-MOD(Q95-2,7)),1,MOD(Q95-2,7)-9))/7),"")</f>
        <v/>
      </c>
      <c r="U95" s="106">
        <f>U91+1</f>
        <v>44736</v>
      </c>
      <c r="V95" s="102">
        <f>U95</f>
        <v>44736</v>
      </c>
      <c r="W95" s="104" t="str">
        <f ca="1">IFERROR(INDEX(_AnzeigeText,MATCH(V95,_FeiertagsDaten,0)),"")</f>
        <v/>
      </c>
      <c r="X95" s="112" t="str">
        <f>IF(OR(WEEKDAY(U95,2)=1,DAY(U95)=1),TRUNC((U95-DATE(YEAR(U95+3-MOD(U95-2,7)),1,MOD(U95-2,7)-9))/7),"")</f>
        <v/>
      </c>
    </row>
    <row r="96" spans="1:24" ht="5.25" customHeight="1" x14ac:dyDescent="0.2">
      <c r="A96" s="107"/>
      <c r="B96" s="103"/>
      <c r="C96" s="105"/>
      <c r="D96" s="113"/>
      <c r="E96" s="107"/>
      <c r="F96" s="103"/>
      <c r="G96" s="105"/>
      <c r="H96" s="113"/>
      <c r="I96" s="107"/>
      <c r="J96" s="103"/>
      <c r="K96" s="105"/>
      <c r="L96" s="113"/>
      <c r="M96" s="107"/>
      <c r="N96" s="103"/>
      <c r="O96" s="105"/>
      <c r="P96" s="113"/>
      <c r="Q96" s="107"/>
      <c r="R96" s="103"/>
      <c r="S96" s="105"/>
      <c r="T96" s="113"/>
      <c r="U96" s="107"/>
      <c r="V96" s="103"/>
      <c r="W96" s="105"/>
      <c r="X96" s="113"/>
    </row>
    <row r="97" spans="1:24" ht="9.75" customHeight="1" x14ac:dyDescent="0.2">
      <c r="A97" s="107"/>
      <c r="B97" s="103"/>
      <c r="C97" s="69" t="str">
        <f ca="1">IFERROR(INDEX(_AnzeigeText2,MATCH(B95,_EreignisseDatum,0)),"")</f>
        <v/>
      </c>
      <c r="D97" s="109" t="str">
        <f>IF(A95=_Start_MESZ,"SZ",IF(A95=_Ende_MESZ,"SZ",""))</f>
        <v/>
      </c>
      <c r="E97" s="107"/>
      <c r="F97" s="103"/>
      <c r="G97" s="69" t="str">
        <f ca="1">IFERROR(INDEX(_AnzeigeText2,MATCH(F95,_EreignisseDatum,0)),"")</f>
        <v/>
      </c>
      <c r="H97" s="109" t="str">
        <f>IF(E95=_Start_MESZ,"SZ",IF(E95=_Ende_MESZ,"SZ",""))</f>
        <v/>
      </c>
      <c r="I97" s="107"/>
      <c r="J97" s="103"/>
      <c r="K97" s="69" t="str">
        <f ca="1">IFERROR(INDEX(_AnzeigeText2,MATCH(J95,_EreignisseDatum,0)),"")</f>
        <v/>
      </c>
      <c r="L97" s="109" t="str">
        <f>IF(I95=_Start_MESZ,"SZ",IF(I95=_Ende_MESZ,"SZ",""))</f>
        <v/>
      </c>
      <c r="M97" s="107"/>
      <c r="N97" s="103"/>
      <c r="O97" s="69" t="str">
        <f ca="1">IFERROR(INDEX(_AnzeigeText2,MATCH(N95,_EreignisseDatum,0)),"")</f>
        <v/>
      </c>
      <c r="P97" s="109" t="str">
        <f>IF(M95=_Start_MESZ,"SZ",IF(M95=_Ende_MESZ,"SZ",""))</f>
        <v/>
      </c>
      <c r="Q97" s="107"/>
      <c r="R97" s="103"/>
      <c r="S97" s="69" t="str">
        <f ca="1">IFERROR(INDEX(_AnzeigeText2,MATCH(R95,_EreignisseDatum,0)),"")</f>
        <v/>
      </c>
      <c r="T97" s="109" t="str">
        <f>IF(Q95=_Start_MESZ,"SZ",IF(Q95=_Ende_MESZ,"SZ",""))</f>
        <v/>
      </c>
      <c r="U97" s="107"/>
      <c r="V97" s="103"/>
      <c r="W97" s="69" t="str">
        <f ca="1">IFERROR(INDEX(_AnzeigeText2,MATCH(V95,_EreignisseDatum,0)),"")</f>
        <v/>
      </c>
      <c r="X97" s="109" t="str">
        <f>IF(U95=_Start_MESZ,"SZ",IF(U95=_Ende_MESZ,"SZ",""))</f>
        <v/>
      </c>
    </row>
    <row r="98" spans="1:24" ht="9.75" customHeight="1" thickBot="1" x14ac:dyDescent="0.25">
      <c r="A98" s="108"/>
      <c r="B98" s="70">
        <f>B95-_fstDay+1</f>
        <v>24</v>
      </c>
      <c r="C98" s="68" t="str">
        <f ca="1">IFERROR(IF(ISNA(INDEX(_AnzeigeText2,MATCH(B95,_EreignisseDatum,0))),"",IF(INDEX(_EreignisseHaeufigkeit,MATCH(B95,_EreignisseDatum,0))=1,"",INDEX(_AnzeigeText2,MATCH(B95,_EreignisseDatum,0)+1))),"")</f>
        <v/>
      </c>
      <c r="D98" s="110"/>
      <c r="E98" s="108"/>
      <c r="F98" s="70">
        <f>F95-_fstDay+1</f>
        <v>55</v>
      </c>
      <c r="G98" s="68" t="str">
        <f ca="1">IFERROR(IF(ISNA(INDEX(_AnzeigeText2,MATCH(F95,_EreignisseDatum,0))),"",IF(INDEX(_EreignisseHaeufigkeit,MATCH(F95,_EreignisseDatum,0))=1,"",INDEX(_AnzeigeText2,MATCH(F95,_EreignisseDatum,0)+1))),"")</f>
        <v/>
      </c>
      <c r="H98" s="110"/>
      <c r="I98" s="108"/>
      <c r="J98" s="70">
        <f>J95-_fstDay+1</f>
        <v>83</v>
      </c>
      <c r="K98" s="68" t="str">
        <f ca="1">IFERROR(IF(ISNA(INDEX(_AnzeigeText2,MATCH(J95,_EreignisseDatum,0))),"",IF(INDEX(_EreignisseHaeufigkeit,MATCH(J95,_EreignisseDatum,0))=1,"",INDEX(_AnzeigeText2,MATCH(J95,_EreignisseDatum,0)+1))),"")</f>
        <v/>
      </c>
      <c r="L98" s="110"/>
      <c r="M98" s="108"/>
      <c r="N98" s="70">
        <f>N95-_fstDay+1</f>
        <v>114</v>
      </c>
      <c r="O98" s="68" t="str">
        <f ca="1">IFERROR(IF(ISNA(INDEX(_AnzeigeText2,MATCH(N95,_EreignisseDatum,0))),"",IF(INDEX(_EreignisseHaeufigkeit,MATCH(N95,_EreignisseDatum,0))=1,"",INDEX(_AnzeigeText2,MATCH(N95,_EreignisseDatum,0)+1))),"")</f>
        <v/>
      </c>
      <c r="P98" s="110"/>
      <c r="Q98" s="108"/>
      <c r="R98" s="70">
        <f>R95-_fstDay+1</f>
        <v>144</v>
      </c>
      <c r="S98" s="68" t="str">
        <f ca="1">IFERROR(IF(ISNA(INDEX(_AnzeigeText2,MATCH(R95,_EreignisseDatum,0))),"",IF(INDEX(_EreignisseHaeufigkeit,MATCH(R95,_EreignisseDatum,0))=1,"",INDEX(_AnzeigeText2,MATCH(R95,_EreignisseDatum,0)+1))),"")</f>
        <v/>
      </c>
      <c r="T98" s="110"/>
      <c r="U98" s="108"/>
      <c r="V98" s="70">
        <f>V95-_fstDay+1</f>
        <v>175</v>
      </c>
      <c r="W98" s="68" t="str">
        <f ca="1">IFERROR(IF(ISNA(INDEX(_AnzeigeText2,MATCH(V95,_EreignisseDatum,0))),"",IF(INDEX(_EreignisseHaeufigkeit,MATCH(V95,_EreignisseDatum,0))=1,"",INDEX(_AnzeigeText2,MATCH(V95,_EreignisseDatum,0)+1))),"")</f>
        <v/>
      </c>
      <c r="X98" s="110"/>
    </row>
    <row r="99" spans="1:24" ht="5.25" customHeight="1" x14ac:dyDescent="0.2">
      <c r="A99" s="106">
        <f>A95+1</f>
        <v>44586</v>
      </c>
      <c r="B99" s="102">
        <f>A99</f>
        <v>44586</v>
      </c>
      <c r="C99" s="104" t="str">
        <f ca="1">IFERROR(INDEX(_AnzeigeText,MATCH(B99,_FeiertagsDaten,0)),"")</f>
        <v/>
      </c>
      <c r="D99" s="112" t="str">
        <f>IF(OR(WEEKDAY(A99,2)=1,DAY(A99)=1),TRUNC((A99-DATE(YEAR(A99+3-MOD(A99-2,7)),1,MOD(A99-2,7)-9))/7),"")</f>
        <v/>
      </c>
      <c r="E99" s="106">
        <f>E95+1</f>
        <v>44617</v>
      </c>
      <c r="F99" s="102">
        <f>E99</f>
        <v>44617</v>
      </c>
      <c r="G99" s="104" t="str">
        <f ca="1">IFERROR(INDEX(_AnzeigeText,MATCH(F99,_FeiertagsDaten,0)),"")</f>
        <v/>
      </c>
      <c r="H99" s="112" t="str">
        <f>IF(OR(WEEKDAY(E99,2)=1,DAY(E99)=1),TRUNC((E99-DATE(YEAR(E99+3-MOD(E99-2,7)),1,MOD(E99-2,7)-9))/7),"")</f>
        <v/>
      </c>
      <c r="I99" s="106">
        <f>I95+1</f>
        <v>44645</v>
      </c>
      <c r="J99" s="102">
        <f>I99</f>
        <v>44645</v>
      </c>
      <c r="K99" s="104" t="str">
        <f ca="1">IFERROR(INDEX(_AnzeigeText,MATCH(J99,_FeiertagsDaten,0)),"")</f>
        <v/>
      </c>
      <c r="L99" s="112" t="str">
        <f>IF(OR(WEEKDAY(I99,2)=1,DAY(I99)=1),TRUNC((I99-DATE(YEAR(I99+3-MOD(I99-2,7)),1,MOD(I99-2,7)-9))/7),"")</f>
        <v/>
      </c>
      <c r="M99" s="106">
        <f>M95+1</f>
        <v>44676</v>
      </c>
      <c r="N99" s="102">
        <f>M99</f>
        <v>44676</v>
      </c>
      <c r="O99" s="104" t="str">
        <f ca="1">IFERROR(INDEX(_AnzeigeText,MATCH(N99,_FeiertagsDaten,0)),"")</f>
        <v/>
      </c>
      <c r="P99" s="112">
        <f>IF(OR(WEEKDAY(M99,2)=1,DAY(M99)=1),TRUNC((M99-DATE(YEAR(M99+3-MOD(M99-2,7)),1,MOD(M99-2,7)-9))/7),"")</f>
        <v>17</v>
      </c>
      <c r="Q99" s="106">
        <f>Q95+1</f>
        <v>44706</v>
      </c>
      <c r="R99" s="102">
        <f>Q99</f>
        <v>44706</v>
      </c>
      <c r="S99" s="104" t="str">
        <f ca="1">IFERROR(INDEX(_AnzeigeText,MATCH(R99,_FeiertagsDaten,0)),"")</f>
        <v/>
      </c>
      <c r="T99" s="112" t="str">
        <f>IF(OR(WEEKDAY(Q99,2)=1,DAY(Q99)=1),TRUNC((Q99-DATE(YEAR(Q99+3-MOD(Q99-2,7)),1,MOD(Q99-2,7)-9))/7),"")</f>
        <v/>
      </c>
      <c r="U99" s="106">
        <f>U95+1</f>
        <v>44737</v>
      </c>
      <c r="V99" s="102">
        <f>U99</f>
        <v>44737</v>
      </c>
      <c r="W99" s="104" t="str">
        <f ca="1">IFERROR(INDEX(_AnzeigeText,MATCH(V99,_FeiertagsDaten,0)),"")</f>
        <v/>
      </c>
      <c r="X99" s="112" t="str">
        <f>IF(OR(WEEKDAY(U99,2)=1,DAY(U99)=1),TRUNC((U99-DATE(YEAR(U99+3-MOD(U99-2,7)),1,MOD(U99-2,7)-9))/7),"")</f>
        <v/>
      </c>
    </row>
    <row r="100" spans="1:24" ht="5.25" customHeight="1" x14ac:dyDescent="0.2">
      <c r="A100" s="107"/>
      <c r="B100" s="103"/>
      <c r="C100" s="105"/>
      <c r="D100" s="113"/>
      <c r="E100" s="107"/>
      <c r="F100" s="103"/>
      <c r="G100" s="105"/>
      <c r="H100" s="113"/>
      <c r="I100" s="107"/>
      <c r="J100" s="103"/>
      <c r="K100" s="105"/>
      <c r="L100" s="113"/>
      <c r="M100" s="107"/>
      <c r="N100" s="103"/>
      <c r="O100" s="105"/>
      <c r="P100" s="113"/>
      <c r="Q100" s="107"/>
      <c r="R100" s="103"/>
      <c r="S100" s="105"/>
      <c r="T100" s="113"/>
      <c r="U100" s="107"/>
      <c r="V100" s="103"/>
      <c r="W100" s="105"/>
      <c r="X100" s="113"/>
    </row>
    <row r="101" spans="1:24" ht="9.75" customHeight="1" x14ac:dyDescent="0.2">
      <c r="A101" s="107"/>
      <c r="B101" s="103"/>
      <c r="C101" s="69" t="str">
        <f ca="1">IFERROR(INDEX(_AnzeigeText2,MATCH(B99,_EreignisseDatum,0)),"")</f>
        <v/>
      </c>
      <c r="D101" s="109" t="str">
        <f>IF(A99=_Start_MESZ,"SZ",IF(A99=_Ende_MESZ,"SZ",""))</f>
        <v/>
      </c>
      <c r="E101" s="107"/>
      <c r="F101" s="103"/>
      <c r="G101" s="69" t="str">
        <f ca="1">IFERROR(INDEX(_AnzeigeText2,MATCH(F99,_EreignisseDatum,0)),"")</f>
        <v/>
      </c>
      <c r="H101" s="109" t="str">
        <f>IF(E99=_Start_MESZ,"SZ",IF(E99=_Ende_MESZ,"SZ",""))</f>
        <v/>
      </c>
      <c r="I101" s="107"/>
      <c r="J101" s="103"/>
      <c r="K101" s="69" t="str">
        <f ca="1">IFERROR(INDEX(_AnzeigeText2,MATCH(J99,_EreignisseDatum,0)),"")</f>
        <v/>
      </c>
      <c r="L101" s="109" t="str">
        <f>IF(I99=_Start_MESZ,"SZ",IF(I99=_Ende_MESZ,"SZ",""))</f>
        <v/>
      </c>
      <c r="M101" s="107"/>
      <c r="N101" s="103"/>
      <c r="O101" s="69" t="str">
        <f ca="1">IFERROR(INDEX(_AnzeigeText2,MATCH(N99,_EreignisseDatum,0)),"")</f>
        <v/>
      </c>
      <c r="P101" s="109" t="str">
        <f>IF(M99=_Start_MESZ,"SZ",IF(M99=_Ende_MESZ,"SZ",""))</f>
        <v/>
      </c>
      <c r="Q101" s="107"/>
      <c r="R101" s="103"/>
      <c r="S101" s="69" t="str">
        <f ca="1">IFERROR(INDEX(_AnzeigeText2,MATCH(R99,_EreignisseDatum,0)),"")</f>
        <v/>
      </c>
      <c r="T101" s="109" t="str">
        <f>IF(Q99=_Start_MESZ,"SZ",IF(Q99=_Ende_MESZ,"SZ",""))</f>
        <v/>
      </c>
      <c r="U101" s="107"/>
      <c r="V101" s="103"/>
      <c r="W101" s="69" t="str">
        <f ca="1">IFERROR(INDEX(_AnzeigeText2,MATCH(V99,_EreignisseDatum,0)),"")</f>
        <v/>
      </c>
      <c r="X101" s="109" t="str">
        <f>IF(U99=_Start_MESZ,"SZ",IF(U99=_Ende_MESZ,"SZ",""))</f>
        <v/>
      </c>
    </row>
    <row r="102" spans="1:24" ht="9.75" customHeight="1" thickBot="1" x14ac:dyDescent="0.25">
      <c r="A102" s="108"/>
      <c r="B102" s="70">
        <f>B99-_fstDay+1</f>
        <v>25</v>
      </c>
      <c r="C102" s="68" t="str">
        <f ca="1">IFERROR(IF(ISNA(INDEX(_AnzeigeText2,MATCH(B99,_EreignisseDatum,0))),"",IF(INDEX(_EreignisseHaeufigkeit,MATCH(B99,_EreignisseDatum,0))=1,"",INDEX(_AnzeigeText2,MATCH(B99,_EreignisseDatum,0)+1))),"")</f>
        <v/>
      </c>
      <c r="D102" s="110"/>
      <c r="E102" s="108"/>
      <c r="F102" s="70">
        <f>F99-_fstDay+1</f>
        <v>56</v>
      </c>
      <c r="G102" s="68" t="str">
        <f ca="1">IFERROR(IF(ISNA(INDEX(_AnzeigeText2,MATCH(F99,_EreignisseDatum,0))),"",IF(INDEX(_EreignisseHaeufigkeit,MATCH(F99,_EreignisseDatum,0))=1,"",INDEX(_AnzeigeText2,MATCH(F99,_EreignisseDatum,0)+1))),"")</f>
        <v/>
      </c>
      <c r="H102" s="110"/>
      <c r="I102" s="108"/>
      <c r="J102" s="70">
        <f>J99-_fstDay+1</f>
        <v>84</v>
      </c>
      <c r="K102" s="68" t="str">
        <f ca="1">IFERROR(IF(ISNA(INDEX(_AnzeigeText2,MATCH(J99,_EreignisseDatum,0))),"",IF(INDEX(_EreignisseHaeufigkeit,MATCH(J99,_EreignisseDatum,0))=1,"",INDEX(_AnzeigeText2,MATCH(J99,_EreignisseDatum,0)+1))),"")</f>
        <v/>
      </c>
      <c r="L102" s="110"/>
      <c r="M102" s="108"/>
      <c r="N102" s="70">
        <f>N99-_fstDay+1</f>
        <v>115</v>
      </c>
      <c r="O102" s="68" t="str">
        <f ca="1">IFERROR(IF(ISNA(INDEX(_AnzeigeText2,MATCH(N99,_EreignisseDatum,0))),"",IF(INDEX(_EreignisseHaeufigkeit,MATCH(N99,_EreignisseDatum,0))=1,"",INDEX(_AnzeigeText2,MATCH(N99,_EreignisseDatum,0)+1))),"")</f>
        <v/>
      </c>
      <c r="P102" s="110"/>
      <c r="Q102" s="108"/>
      <c r="R102" s="70">
        <f>R99-_fstDay+1</f>
        <v>145</v>
      </c>
      <c r="S102" s="68" t="str">
        <f ca="1">IFERROR(IF(ISNA(INDEX(_AnzeigeText2,MATCH(R99,_EreignisseDatum,0))),"",IF(INDEX(_EreignisseHaeufigkeit,MATCH(R99,_EreignisseDatum,0))=1,"",INDEX(_AnzeigeText2,MATCH(R99,_EreignisseDatum,0)+1))),"")</f>
        <v/>
      </c>
      <c r="T102" s="110"/>
      <c r="U102" s="108"/>
      <c r="V102" s="70">
        <f>V99-_fstDay+1</f>
        <v>176</v>
      </c>
      <c r="W102" s="68" t="str">
        <f ca="1">IFERROR(IF(ISNA(INDEX(_AnzeigeText2,MATCH(V99,_EreignisseDatum,0))),"",IF(INDEX(_EreignisseHaeufigkeit,MATCH(V99,_EreignisseDatum,0))=1,"",INDEX(_AnzeigeText2,MATCH(V99,_EreignisseDatum,0)+1))),"")</f>
        <v/>
      </c>
      <c r="X102" s="110"/>
    </row>
    <row r="103" spans="1:24" ht="5.25" customHeight="1" x14ac:dyDescent="0.2">
      <c r="A103" s="106">
        <f>A99+1</f>
        <v>44587</v>
      </c>
      <c r="B103" s="102">
        <f>A103</f>
        <v>44587</v>
      </c>
      <c r="C103" s="104" t="str">
        <f ca="1">IFERROR(INDEX(_AnzeigeText,MATCH(B103,_FeiertagsDaten,0)),"")</f>
        <v/>
      </c>
      <c r="D103" s="112" t="str">
        <f>IF(OR(WEEKDAY(A103,2)=1,DAY(A103)=1),TRUNC((A103-DATE(YEAR(A103+3-MOD(A103-2,7)),1,MOD(A103-2,7)-9))/7),"")</f>
        <v/>
      </c>
      <c r="E103" s="106">
        <f>E99+1</f>
        <v>44618</v>
      </c>
      <c r="F103" s="102">
        <f>E103</f>
        <v>44618</v>
      </c>
      <c r="G103" s="104" t="str">
        <f ca="1">IFERROR(INDEX(_AnzeigeText,MATCH(F103,_FeiertagsDaten,0)),"")</f>
        <v/>
      </c>
      <c r="H103" s="112" t="str">
        <f>IF(OR(WEEKDAY(E103,2)=1,DAY(E103)=1),TRUNC((E103-DATE(YEAR(E103+3-MOD(E103-2,7)),1,MOD(E103-2,7)-9))/7),"")</f>
        <v/>
      </c>
      <c r="I103" s="106">
        <f>I99+1</f>
        <v>44646</v>
      </c>
      <c r="J103" s="102">
        <f>I103</f>
        <v>44646</v>
      </c>
      <c r="K103" s="104" t="str">
        <f ca="1">IFERROR(INDEX(_AnzeigeText,MATCH(J103,_FeiertagsDaten,0)),"")</f>
        <v/>
      </c>
      <c r="L103" s="112" t="str">
        <f>IF(OR(WEEKDAY(I103,2)=1,DAY(I103)=1),TRUNC((I103-DATE(YEAR(I103+3-MOD(I103-2,7)),1,MOD(I103-2,7)-9))/7),"")</f>
        <v/>
      </c>
      <c r="M103" s="106">
        <f>M99+1</f>
        <v>44677</v>
      </c>
      <c r="N103" s="102">
        <f>M103</f>
        <v>44677</v>
      </c>
      <c r="O103" s="104" t="str">
        <f ca="1">IFERROR(INDEX(_AnzeigeText,MATCH(N103,_FeiertagsDaten,0)),"")</f>
        <v/>
      </c>
      <c r="P103" s="112" t="str">
        <f>IF(OR(WEEKDAY(M103,2)=1,DAY(M103)=1),TRUNC((M103-DATE(YEAR(M103+3-MOD(M103-2,7)),1,MOD(M103-2,7)-9))/7),"")</f>
        <v/>
      </c>
      <c r="Q103" s="106">
        <f>Q99+1</f>
        <v>44707</v>
      </c>
      <c r="R103" s="102">
        <f>Q103</f>
        <v>44707</v>
      </c>
      <c r="S103" s="104" t="str">
        <f ca="1">IFERROR(INDEX(_AnzeigeText,MATCH(R103,_FeiertagsDaten,0)),"")</f>
        <v>Christi Himmelfahrt</v>
      </c>
      <c r="T103" s="112" t="str">
        <f>IF(OR(WEEKDAY(Q103,2)=1,DAY(Q103)=1),TRUNC((Q103-DATE(YEAR(Q103+3-MOD(Q103-2,7)),1,MOD(Q103-2,7)-9))/7),"")</f>
        <v/>
      </c>
      <c r="U103" s="106">
        <f>U99+1</f>
        <v>44738</v>
      </c>
      <c r="V103" s="102">
        <f>U103</f>
        <v>44738</v>
      </c>
      <c r="W103" s="104" t="str">
        <f ca="1">IFERROR(INDEX(_AnzeigeText,MATCH(V103,_FeiertagsDaten,0)),"")</f>
        <v/>
      </c>
      <c r="X103" s="112" t="str">
        <f>IF(OR(WEEKDAY(U103,2)=1,DAY(U103)=1),TRUNC((U103-DATE(YEAR(U103+3-MOD(U103-2,7)),1,MOD(U103-2,7)-9))/7),"")</f>
        <v/>
      </c>
    </row>
    <row r="104" spans="1:24" ht="5.25" customHeight="1" x14ac:dyDescent="0.2">
      <c r="A104" s="107"/>
      <c r="B104" s="103"/>
      <c r="C104" s="105"/>
      <c r="D104" s="113"/>
      <c r="E104" s="107"/>
      <c r="F104" s="103"/>
      <c r="G104" s="105"/>
      <c r="H104" s="113"/>
      <c r="I104" s="107"/>
      <c r="J104" s="103"/>
      <c r="K104" s="105"/>
      <c r="L104" s="113"/>
      <c r="M104" s="107"/>
      <c r="N104" s="103"/>
      <c r="O104" s="105"/>
      <c r="P104" s="113"/>
      <c r="Q104" s="107"/>
      <c r="R104" s="103"/>
      <c r="S104" s="105"/>
      <c r="T104" s="113"/>
      <c r="U104" s="107"/>
      <c r="V104" s="103"/>
      <c r="W104" s="105"/>
      <c r="X104" s="113"/>
    </row>
    <row r="105" spans="1:24" ht="9.75" customHeight="1" x14ac:dyDescent="0.2">
      <c r="A105" s="107"/>
      <c r="B105" s="103"/>
      <c r="C105" s="69" t="str">
        <f ca="1">IFERROR(INDEX(_AnzeigeText2,MATCH(B103,_EreignisseDatum,0)),"")</f>
        <v/>
      </c>
      <c r="D105" s="109" t="str">
        <f>IF(A103=_Start_MESZ,"SZ",IF(A103=_Ende_MESZ,"SZ",""))</f>
        <v/>
      </c>
      <c r="E105" s="107"/>
      <c r="F105" s="103"/>
      <c r="G105" s="69" t="str">
        <f ca="1">IFERROR(INDEX(_AnzeigeText2,MATCH(F103,_EreignisseDatum,0)),"")</f>
        <v/>
      </c>
      <c r="H105" s="109" t="str">
        <f>IF(E103=_Start_MESZ,"SZ",IF(E103=_Ende_MESZ,"SZ",""))</f>
        <v/>
      </c>
      <c r="I105" s="107"/>
      <c r="J105" s="103"/>
      <c r="K105" s="69" t="str">
        <f ca="1">IFERROR(INDEX(_AnzeigeText2,MATCH(J103,_EreignisseDatum,0)),"")</f>
        <v/>
      </c>
      <c r="L105" s="109" t="str">
        <f>IF(I103=_Start_MESZ,"SZ",IF(I103=_Ende_MESZ,"SZ",""))</f>
        <v/>
      </c>
      <c r="M105" s="107"/>
      <c r="N105" s="103"/>
      <c r="O105" s="69" t="str">
        <f ca="1">IFERROR(INDEX(_AnzeigeText2,MATCH(N103,_EreignisseDatum,0)),"")</f>
        <v/>
      </c>
      <c r="P105" s="109" t="str">
        <f>IF(M103=_Start_MESZ,"SZ",IF(M103=_Ende_MESZ,"SZ",""))</f>
        <v/>
      </c>
      <c r="Q105" s="107"/>
      <c r="R105" s="103"/>
      <c r="S105" s="69" t="str">
        <f ca="1">IFERROR(INDEX(_AnzeigeText2,MATCH(R103,_EreignisseDatum,0)),"")</f>
        <v/>
      </c>
      <c r="T105" s="109" t="str">
        <f>IF(Q103=_Start_MESZ,"SZ",IF(Q103=_Ende_MESZ,"SZ",""))</f>
        <v/>
      </c>
      <c r="U105" s="107"/>
      <c r="V105" s="103"/>
      <c r="W105" s="69" t="str">
        <f ca="1">IFERROR(INDEX(_AnzeigeText2,MATCH(V103,_EreignisseDatum,0)),"")</f>
        <v/>
      </c>
      <c r="X105" s="109" t="str">
        <f>IF(U103=_Start_MESZ,"SZ",IF(U103=_Ende_MESZ,"SZ",""))</f>
        <v/>
      </c>
    </row>
    <row r="106" spans="1:24" ht="9.75" customHeight="1" thickBot="1" x14ac:dyDescent="0.25">
      <c r="A106" s="108"/>
      <c r="B106" s="70">
        <f>B103-_fstDay+1</f>
        <v>26</v>
      </c>
      <c r="C106" s="68" t="str">
        <f ca="1">IFERROR(IF(ISNA(INDEX(_AnzeigeText2,MATCH(B103,_EreignisseDatum,0))),"",IF(INDEX(_EreignisseHaeufigkeit,MATCH(B103,_EreignisseDatum,0))=1,"",INDEX(_AnzeigeText2,MATCH(B103,_EreignisseDatum,0)+1))),"")</f>
        <v/>
      </c>
      <c r="D106" s="110"/>
      <c r="E106" s="108"/>
      <c r="F106" s="70">
        <f>F103-_fstDay+1</f>
        <v>57</v>
      </c>
      <c r="G106" s="68" t="str">
        <f ca="1">IFERROR(IF(ISNA(INDEX(_AnzeigeText2,MATCH(F103,_EreignisseDatum,0))),"",IF(INDEX(_EreignisseHaeufigkeit,MATCH(F103,_EreignisseDatum,0))=1,"",INDEX(_AnzeigeText2,MATCH(F103,_EreignisseDatum,0)+1))),"")</f>
        <v/>
      </c>
      <c r="H106" s="110"/>
      <c r="I106" s="108"/>
      <c r="J106" s="70">
        <f>J103-_fstDay+1</f>
        <v>85</v>
      </c>
      <c r="K106" s="68" t="str">
        <f ca="1">IFERROR(IF(ISNA(INDEX(_AnzeigeText2,MATCH(J103,_EreignisseDatum,0))),"",IF(INDEX(_EreignisseHaeufigkeit,MATCH(J103,_EreignisseDatum,0))=1,"",INDEX(_AnzeigeText2,MATCH(J103,_EreignisseDatum,0)+1))),"")</f>
        <v/>
      </c>
      <c r="L106" s="110"/>
      <c r="M106" s="108"/>
      <c r="N106" s="70">
        <f>N103-_fstDay+1</f>
        <v>116</v>
      </c>
      <c r="O106" s="68" t="str">
        <f ca="1">IFERROR(IF(ISNA(INDEX(_AnzeigeText2,MATCH(N103,_EreignisseDatum,0))),"",IF(INDEX(_EreignisseHaeufigkeit,MATCH(N103,_EreignisseDatum,0))=1,"",INDEX(_AnzeigeText2,MATCH(N103,_EreignisseDatum,0)+1))),"")</f>
        <v/>
      </c>
      <c r="P106" s="110"/>
      <c r="Q106" s="108"/>
      <c r="R106" s="70">
        <f>R103-_fstDay+1</f>
        <v>146</v>
      </c>
      <c r="S106" s="68" t="str">
        <f ca="1">IFERROR(IF(ISNA(INDEX(_AnzeigeText2,MATCH(R103,_EreignisseDatum,0))),"",IF(INDEX(_EreignisseHaeufigkeit,MATCH(R103,_EreignisseDatum,0))=1,"",INDEX(_AnzeigeText2,MATCH(R103,_EreignisseDatum,0)+1))),"")</f>
        <v/>
      </c>
      <c r="T106" s="110"/>
      <c r="U106" s="108"/>
      <c r="V106" s="70">
        <f>V103-_fstDay+1</f>
        <v>177</v>
      </c>
      <c r="W106" s="68" t="str">
        <f ca="1">IFERROR(IF(ISNA(INDEX(_AnzeigeText2,MATCH(V103,_EreignisseDatum,0))),"",IF(INDEX(_EreignisseHaeufigkeit,MATCH(V103,_EreignisseDatum,0))=1,"",INDEX(_AnzeigeText2,MATCH(V103,_EreignisseDatum,0)+1))),"")</f>
        <v/>
      </c>
      <c r="X106" s="110"/>
    </row>
    <row r="107" spans="1:24" ht="5.25" customHeight="1" x14ac:dyDescent="0.2">
      <c r="A107" s="106">
        <f>A103+1</f>
        <v>44588</v>
      </c>
      <c r="B107" s="102">
        <f>A107</f>
        <v>44588</v>
      </c>
      <c r="C107" s="104" t="str">
        <f ca="1">IFERROR(INDEX(_AnzeigeText,MATCH(B107,_FeiertagsDaten,0)),"")</f>
        <v/>
      </c>
      <c r="D107" s="112" t="str">
        <f>IF(OR(WEEKDAY(A107,2)=1,DAY(A107)=1),TRUNC((A107-DATE(YEAR(A107+3-MOD(A107-2,7)),1,MOD(A107-2,7)-9))/7),"")</f>
        <v/>
      </c>
      <c r="E107" s="106">
        <f>E103+1</f>
        <v>44619</v>
      </c>
      <c r="F107" s="102">
        <f>E107</f>
        <v>44619</v>
      </c>
      <c r="G107" s="104" t="str">
        <f ca="1">IFERROR(INDEX(_AnzeigeText,MATCH(F107,_FeiertagsDaten,0)),"")</f>
        <v/>
      </c>
      <c r="H107" s="112" t="str">
        <f>IF(OR(WEEKDAY(E107,2)=1,DAY(E107)=1),TRUNC((E107-DATE(YEAR(E107+3-MOD(E107-2,7)),1,MOD(E107-2,7)-9))/7),"")</f>
        <v/>
      </c>
      <c r="I107" s="106">
        <f>I103+1</f>
        <v>44647</v>
      </c>
      <c r="J107" s="102">
        <f>I107</f>
        <v>44647</v>
      </c>
      <c r="K107" s="104" t="str">
        <f ca="1">IFERROR(INDEX(_AnzeigeText,MATCH(J107,_FeiertagsDaten,0)),"")</f>
        <v/>
      </c>
      <c r="L107" s="112" t="str">
        <f>IF(OR(WEEKDAY(I107,2)=1,DAY(I107)=1),TRUNC((I107-DATE(YEAR(I107+3-MOD(I107-2,7)),1,MOD(I107-2,7)-9))/7),"")</f>
        <v/>
      </c>
      <c r="M107" s="106">
        <f>M103+1</f>
        <v>44678</v>
      </c>
      <c r="N107" s="102">
        <f>M107</f>
        <v>44678</v>
      </c>
      <c r="O107" s="104" t="str">
        <f ca="1">IFERROR(INDEX(_AnzeigeText,MATCH(N107,_FeiertagsDaten,0)),"")</f>
        <v/>
      </c>
      <c r="P107" s="112" t="str">
        <f>IF(OR(WEEKDAY(M107,2)=1,DAY(M107)=1),TRUNC((M107-DATE(YEAR(M107+3-MOD(M107-2,7)),1,MOD(M107-2,7)-9))/7),"")</f>
        <v/>
      </c>
      <c r="Q107" s="106">
        <f>Q103+1</f>
        <v>44708</v>
      </c>
      <c r="R107" s="102">
        <f>Q107</f>
        <v>44708</v>
      </c>
      <c r="S107" s="104" t="str">
        <f ca="1">IFERROR(INDEX(_AnzeigeText,MATCH(R107,_FeiertagsDaten,0)),"")</f>
        <v/>
      </c>
      <c r="T107" s="112" t="str">
        <f>IF(OR(WEEKDAY(Q107,2)=1,DAY(Q107)=1),TRUNC((Q107-DATE(YEAR(Q107+3-MOD(Q107-2,7)),1,MOD(Q107-2,7)-9))/7),"")</f>
        <v/>
      </c>
      <c r="U107" s="106">
        <f>U103+1</f>
        <v>44739</v>
      </c>
      <c r="V107" s="102">
        <f>U107</f>
        <v>44739</v>
      </c>
      <c r="W107" s="104" t="str">
        <f ca="1">IFERROR(INDEX(_AnzeigeText,MATCH(V107,_FeiertagsDaten,0)),"")</f>
        <v/>
      </c>
      <c r="X107" s="112">
        <f>IF(OR(WEEKDAY(U107,2)=1,DAY(U107)=1),TRUNC((U107-DATE(YEAR(U107+3-MOD(U107-2,7)),1,MOD(U107-2,7)-9))/7),"")</f>
        <v>26</v>
      </c>
    </row>
    <row r="108" spans="1:24" ht="5.25" customHeight="1" x14ac:dyDescent="0.2">
      <c r="A108" s="107"/>
      <c r="B108" s="103"/>
      <c r="C108" s="105"/>
      <c r="D108" s="113"/>
      <c r="E108" s="107"/>
      <c r="F108" s="103"/>
      <c r="G108" s="105"/>
      <c r="H108" s="113"/>
      <c r="I108" s="107"/>
      <c r="J108" s="103"/>
      <c r="K108" s="105"/>
      <c r="L108" s="113"/>
      <c r="M108" s="107"/>
      <c r="N108" s="103"/>
      <c r="O108" s="105"/>
      <c r="P108" s="113"/>
      <c r="Q108" s="107"/>
      <c r="R108" s="103"/>
      <c r="S108" s="105"/>
      <c r="T108" s="113"/>
      <c r="U108" s="107"/>
      <c r="V108" s="103"/>
      <c r="W108" s="105"/>
      <c r="X108" s="113"/>
    </row>
    <row r="109" spans="1:24" ht="9.75" customHeight="1" x14ac:dyDescent="0.2">
      <c r="A109" s="107"/>
      <c r="B109" s="103"/>
      <c r="C109" s="69" t="str">
        <f ca="1">IFERROR(INDEX(_AnzeigeText2,MATCH(B107,_EreignisseDatum,0)),"")</f>
        <v/>
      </c>
      <c r="D109" s="109" t="str">
        <f>IF(A107=_Start_MESZ,"SZ",IF(A107=_Ende_MESZ,"SZ",""))</f>
        <v/>
      </c>
      <c r="E109" s="107"/>
      <c r="F109" s="103"/>
      <c r="G109" s="69" t="str">
        <f ca="1">IFERROR(INDEX(_AnzeigeText2,MATCH(F107,_EreignisseDatum,0)),"")</f>
        <v/>
      </c>
      <c r="H109" s="109" t="str">
        <f>IF(E107=_Start_MESZ,"SZ",IF(E107=_Ende_MESZ,"SZ",""))</f>
        <v/>
      </c>
      <c r="I109" s="107"/>
      <c r="J109" s="103"/>
      <c r="K109" s="69" t="str">
        <f ca="1">IFERROR(INDEX(_AnzeigeText2,MATCH(J107,_EreignisseDatum,0)),"")</f>
        <v/>
      </c>
      <c r="L109" s="109" t="str">
        <f>IF(I107=_Start_MESZ,"SZ",IF(I107=_Ende_MESZ,"SZ",""))</f>
        <v>SZ</v>
      </c>
      <c r="M109" s="107"/>
      <c r="N109" s="103"/>
      <c r="O109" s="69" t="str">
        <f ca="1">IFERROR(INDEX(_AnzeigeText2,MATCH(N107,_EreignisseDatum,0)),"")</f>
        <v/>
      </c>
      <c r="P109" s="109" t="str">
        <f>IF(M107=_Start_MESZ,"SZ",IF(M107=_Ende_MESZ,"SZ",""))</f>
        <v/>
      </c>
      <c r="Q109" s="107"/>
      <c r="R109" s="103"/>
      <c r="S109" s="69" t="str">
        <f ca="1">IFERROR(INDEX(_AnzeigeText2,MATCH(R107,_EreignisseDatum,0)),"")</f>
        <v/>
      </c>
      <c r="T109" s="109" t="str">
        <f>IF(Q107=_Start_MESZ,"SZ",IF(Q107=_Ende_MESZ,"SZ",""))</f>
        <v/>
      </c>
      <c r="U109" s="107"/>
      <c r="V109" s="103"/>
      <c r="W109" s="69" t="str">
        <f ca="1">IFERROR(INDEX(_AnzeigeText2,MATCH(V107,_EreignisseDatum,0)),"")</f>
        <v/>
      </c>
      <c r="X109" s="109" t="str">
        <f>IF(U107=_Start_MESZ,"SZ",IF(U107=_Ende_MESZ,"SZ",""))</f>
        <v/>
      </c>
    </row>
    <row r="110" spans="1:24" ht="9.75" customHeight="1" thickBot="1" x14ac:dyDescent="0.25">
      <c r="A110" s="108"/>
      <c r="B110" s="70">
        <f>B107-_fstDay+1</f>
        <v>27</v>
      </c>
      <c r="C110" s="68" t="str">
        <f ca="1">IFERROR(IF(ISNA(INDEX(_AnzeigeText2,MATCH(B107,_EreignisseDatum,0))),"",IF(INDEX(_EreignisseHaeufigkeit,MATCH(B107,_EreignisseDatum,0))=1,"",INDEX(_AnzeigeText2,MATCH(B107,_EreignisseDatum,0)+1))),"")</f>
        <v/>
      </c>
      <c r="D110" s="110"/>
      <c r="E110" s="108"/>
      <c r="F110" s="70">
        <f>F107-_fstDay+1</f>
        <v>58</v>
      </c>
      <c r="G110" s="68" t="str">
        <f ca="1">IFERROR(IF(ISNA(INDEX(_AnzeigeText2,MATCH(F107,_EreignisseDatum,0))),"",IF(INDEX(_EreignisseHaeufigkeit,MATCH(F107,_EreignisseDatum,0))=1,"",INDEX(_AnzeigeText2,MATCH(F107,_EreignisseDatum,0)+1))),"")</f>
        <v/>
      </c>
      <c r="H110" s="110"/>
      <c r="I110" s="108"/>
      <c r="J110" s="70">
        <f>J107-_fstDay+1</f>
        <v>86</v>
      </c>
      <c r="K110" s="68" t="str">
        <f ca="1">IFERROR(IF(ISNA(INDEX(_AnzeigeText2,MATCH(J107,_EreignisseDatum,0))),"",IF(INDEX(_EreignisseHaeufigkeit,MATCH(J107,_EreignisseDatum,0))=1,"",INDEX(_AnzeigeText2,MATCH(J107,_EreignisseDatum,0)+1))),"")</f>
        <v/>
      </c>
      <c r="L110" s="110"/>
      <c r="M110" s="108"/>
      <c r="N110" s="70">
        <f>N107-_fstDay+1</f>
        <v>117</v>
      </c>
      <c r="O110" s="68" t="str">
        <f ca="1">IFERROR(IF(ISNA(INDEX(_AnzeigeText2,MATCH(N107,_EreignisseDatum,0))),"",IF(INDEX(_EreignisseHaeufigkeit,MATCH(N107,_EreignisseDatum,0))=1,"",INDEX(_AnzeigeText2,MATCH(N107,_EreignisseDatum,0)+1))),"")</f>
        <v/>
      </c>
      <c r="P110" s="110"/>
      <c r="Q110" s="108"/>
      <c r="R110" s="70">
        <f>R107-_fstDay+1</f>
        <v>147</v>
      </c>
      <c r="S110" s="68" t="str">
        <f ca="1">IFERROR(IF(ISNA(INDEX(_AnzeigeText2,MATCH(R107,_EreignisseDatum,0))),"",IF(INDEX(_EreignisseHaeufigkeit,MATCH(R107,_EreignisseDatum,0))=1,"",INDEX(_AnzeigeText2,MATCH(R107,_EreignisseDatum,0)+1))),"")</f>
        <v/>
      </c>
      <c r="T110" s="110"/>
      <c r="U110" s="108"/>
      <c r="V110" s="70">
        <f>V107-_fstDay+1</f>
        <v>178</v>
      </c>
      <c r="W110" s="68" t="str">
        <f ca="1">IFERROR(IF(ISNA(INDEX(_AnzeigeText2,MATCH(V107,_EreignisseDatum,0))),"",IF(INDEX(_EreignisseHaeufigkeit,MATCH(V107,_EreignisseDatum,0))=1,"",INDEX(_AnzeigeText2,MATCH(V107,_EreignisseDatum,0)+1))),"")</f>
        <v/>
      </c>
      <c r="X110" s="110"/>
    </row>
    <row r="111" spans="1:24" ht="5.25" customHeight="1" x14ac:dyDescent="0.2">
      <c r="A111" s="106">
        <f>A107+1</f>
        <v>44589</v>
      </c>
      <c r="B111" s="102">
        <f>A111</f>
        <v>44589</v>
      </c>
      <c r="C111" s="104" t="str">
        <f ca="1">IFERROR(INDEX(_AnzeigeText,MATCH(B111,_FeiertagsDaten,0)),"")</f>
        <v/>
      </c>
      <c r="D111" s="112" t="str">
        <f>IF(OR(WEEKDAY(A111,2)=1,DAY(A111)=1),TRUNC((A111-DATE(YEAR(A111+3-MOD(A111-2,7)),1,MOD(A111-2,7)-9))/7),"")</f>
        <v/>
      </c>
      <c r="E111" s="106">
        <f>E107+1</f>
        <v>44620</v>
      </c>
      <c r="F111" s="102">
        <f>E111</f>
        <v>44620</v>
      </c>
      <c r="G111" s="104" t="str">
        <f ca="1">IFERROR(INDEX(_AnzeigeText,MATCH(F111,_FeiertagsDaten,0)),"")</f>
        <v>Rosenmontag</v>
      </c>
      <c r="H111" s="112">
        <f>IF(OR(WEEKDAY(E111,2)=1,DAY(E111)=1),TRUNC((E111-DATE(YEAR(E111+3-MOD(E111-2,7)),1,MOD(E111-2,7)-9))/7),"")</f>
        <v>9</v>
      </c>
      <c r="I111" s="106">
        <f>I107+1</f>
        <v>44648</v>
      </c>
      <c r="J111" s="102">
        <f>I111</f>
        <v>44648</v>
      </c>
      <c r="K111" s="104" t="str">
        <f ca="1">IFERROR(INDEX(_AnzeigeText,MATCH(J111,_FeiertagsDaten,0)),"")</f>
        <v/>
      </c>
      <c r="L111" s="112">
        <f>IF(OR(WEEKDAY(I111,2)=1,DAY(I111)=1),TRUNC((I111-DATE(YEAR(I111+3-MOD(I111-2,7)),1,MOD(I111-2,7)-9))/7),"")</f>
        <v>13</v>
      </c>
      <c r="M111" s="106">
        <f>M107+1</f>
        <v>44679</v>
      </c>
      <c r="N111" s="102">
        <f>M111</f>
        <v>44679</v>
      </c>
      <c r="O111" s="104" t="str">
        <f ca="1">IFERROR(INDEX(_AnzeigeText,MATCH(N111,_FeiertagsDaten,0)),"")</f>
        <v/>
      </c>
      <c r="P111" s="112" t="str">
        <f>IF(OR(WEEKDAY(M111,2)=1,DAY(M111)=1),TRUNC((M111-DATE(YEAR(M111+3-MOD(M111-2,7)),1,MOD(M111-2,7)-9))/7),"")</f>
        <v/>
      </c>
      <c r="Q111" s="106">
        <f>Q107+1</f>
        <v>44709</v>
      </c>
      <c r="R111" s="102">
        <f>Q111</f>
        <v>44709</v>
      </c>
      <c r="S111" s="104" t="str">
        <f ca="1">IFERROR(INDEX(_AnzeigeText,MATCH(R111,_FeiertagsDaten,0)),"")</f>
        <v/>
      </c>
      <c r="T111" s="112" t="str">
        <f>IF(OR(WEEKDAY(Q111,2)=1,DAY(Q111)=1),TRUNC((Q111-DATE(YEAR(Q111+3-MOD(Q111-2,7)),1,MOD(Q111-2,7)-9))/7),"")</f>
        <v/>
      </c>
      <c r="U111" s="106">
        <f>U107+1</f>
        <v>44740</v>
      </c>
      <c r="V111" s="102">
        <f>U111</f>
        <v>44740</v>
      </c>
      <c r="W111" s="104" t="str">
        <f ca="1">IFERROR(INDEX(_AnzeigeText,MATCH(V111,_FeiertagsDaten,0)),"")</f>
        <v/>
      </c>
      <c r="X111" s="112" t="str">
        <f>IF(OR(WEEKDAY(U111,2)=1,DAY(U111)=1),TRUNC((U111-DATE(YEAR(U111+3-MOD(U111-2,7)),1,MOD(U111-2,7)-9))/7),"")</f>
        <v/>
      </c>
    </row>
    <row r="112" spans="1:24" ht="5.25" customHeight="1" x14ac:dyDescent="0.2">
      <c r="A112" s="107"/>
      <c r="B112" s="103"/>
      <c r="C112" s="105"/>
      <c r="D112" s="113"/>
      <c r="E112" s="107"/>
      <c r="F112" s="103"/>
      <c r="G112" s="105"/>
      <c r="H112" s="113"/>
      <c r="I112" s="107"/>
      <c r="J112" s="103"/>
      <c r="K112" s="105"/>
      <c r="L112" s="113"/>
      <c r="M112" s="107"/>
      <c r="N112" s="103"/>
      <c r="O112" s="105"/>
      <c r="P112" s="113"/>
      <c r="Q112" s="107"/>
      <c r="R112" s="103"/>
      <c r="S112" s="105"/>
      <c r="T112" s="113"/>
      <c r="U112" s="107"/>
      <c r="V112" s="103"/>
      <c r="W112" s="105"/>
      <c r="X112" s="113"/>
    </row>
    <row r="113" spans="1:24" ht="9.75" customHeight="1" x14ac:dyDescent="0.2">
      <c r="A113" s="107"/>
      <c r="B113" s="103"/>
      <c r="C113" s="69" t="str">
        <f ca="1">IFERROR(INDEX(_AnzeigeText2,MATCH(B111,_EreignisseDatum,0)),"")</f>
        <v/>
      </c>
      <c r="D113" s="109" t="str">
        <f>IF(A111=_Start_MESZ,"SZ",IF(A111=_Ende_MESZ,"SZ",""))</f>
        <v/>
      </c>
      <c r="E113" s="107"/>
      <c r="F113" s="103"/>
      <c r="G113" s="69" t="str">
        <f ca="1">IFERROR(INDEX(_AnzeigeText2,MATCH(F111,_EreignisseDatum,0)),"")</f>
        <v/>
      </c>
      <c r="H113" s="109" t="str">
        <f>IF(E111=_Start_MESZ,"SZ",IF(E111=_Ende_MESZ,"SZ",""))</f>
        <v/>
      </c>
      <c r="I113" s="107"/>
      <c r="J113" s="103"/>
      <c r="K113" s="69" t="str">
        <f ca="1">IFERROR(INDEX(_AnzeigeText2,MATCH(J111,_EreignisseDatum,0)),"")</f>
        <v/>
      </c>
      <c r="L113" s="109" t="str">
        <f>IF(I111=_Start_MESZ,"SZ",IF(I111=_Ende_MESZ,"SZ",""))</f>
        <v/>
      </c>
      <c r="M113" s="107"/>
      <c r="N113" s="103"/>
      <c r="O113" s="69" t="str">
        <f ca="1">IFERROR(INDEX(_AnzeigeText2,MATCH(N111,_EreignisseDatum,0)),"")</f>
        <v/>
      </c>
      <c r="P113" s="109" t="str">
        <f>IF(M111=_Start_MESZ,"SZ",IF(M111=_Ende_MESZ,"SZ",""))</f>
        <v/>
      </c>
      <c r="Q113" s="107"/>
      <c r="R113" s="103"/>
      <c r="S113" s="69" t="str">
        <f ca="1">IFERROR(INDEX(_AnzeigeText2,MATCH(R111,_EreignisseDatum,0)),"")</f>
        <v/>
      </c>
      <c r="T113" s="109" t="str">
        <f>IF(Q111=_Start_MESZ,"SZ",IF(Q111=_Ende_MESZ,"SZ",""))</f>
        <v/>
      </c>
      <c r="U113" s="107"/>
      <c r="V113" s="103"/>
      <c r="W113" s="69" t="str">
        <f ca="1">IFERROR(INDEX(_AnzeigeText2,MATCH(V111,_EreignisseDatum,0)),"")</f>
        <v/>
      </c>
      <c r="X113" s="109" t="str">
        <f>IF(U111=_Start_MESZ,"SZ",IF(U111=_Ende_MESZ,"SZ",""))</f>
        <v/>
      </c>
    </row>
    <row r="114" spans="1:24" ht="9.75" customHeight="1" thickBot="1" x14ac:dyDescent="0.25">
      <c r="A114" s="108"/>
      <c r="B114" s="70">
        <f>B111-_fstDay+1</f>
        <v>28</v>
      </c>
      <c r="C114" s="68" t="str">
        <f ca="1">IFERROR(IF(ISNA(INDEX(_AnzeigeText2,MATCH(B111,_EreignisseDatum,0))),"",IF(INDEX(_EreignisseHaeufigkeit,MATCH(B111,_EreignisseDatum,0))=1,"",INDEX(_AnzeigeText2,MATCH(B111,_EreignisseDatum,0)+1))),"")</f>
        <v/>
      </c>
      <c r="D114" s="110"/>
      <c r="E114" s="108"/>
      <c r="F114" s="70">
        <f>F111-_fstDay+1</f>
        <v>59</v>
      </c>
      <c r="G114" s="68" t="str">
        <f ca="1">IFERROR(IF(ISNA(INDEX(_AnzeigeText2,MATCH(F111,_EreignisseDatum,0))),"",IF(INDEX(_EreignisseHaeufigkeit,MATCH(F111,_EreignisseDatum,0))=1,"",INDEX(_AnzeigeText2,MATCH(F111,_EreignisseDatum,0)+1))),"")</f>
        <v/>
      </c>
      <c r="H114" s="110"/>
      <c r="I114" s="108"/>
      <c r="J114" s="70">
        <f>J111-_fstDay+1</f>
        <v>87</v>
      </c>
      <c r="K114" s="68" t="str">
        <f ca="1">IFERROR(IF(ISNA(INDEX(_AnzeigeText2,MATCH(J111,_EreignisseDatum,0))),"",IF(INDEX(_EreignisseHaeufigkeit,MATCH(J111,_EreignisseDatum,0))=1,"",INDEX(_AnzeigeText2,MATCH(J111,_EreignisseDatum,0)+1))),"")</f>
        <v/>
      </c>
      <c r="L114" s="110"/>
      <c r="M114" s="108"/>
      <c r="N114" s="70">
        <f>N111-_fstDay+1</f>
        <v>118</v>
      </c>
      <c r="O114" s="68" t="str">
        <f ca="1">IFERROR(IF(ISNA(INDEX(_AnzeigeText2,MATCH(N111,_EreignisseDatum,0))),"",IF(INDEX(_EreignisseHaeufigkeit,MATCH(N111,_EreignisseDatum,0))=1,"",INDEX(_AnzeigeText2,MATCH(N111,_EreignisseDatum,0)+1))),"")</f>
        <v/>
      </c>
      <c r="P114" s="110"/>
      <c r="Q114" s="108"/>
      <c r="R114" s="70">
        <f>R111-_fstDay+1</f>
        <v>148</v>
      </c>
      <c r="S114" s="68" t="str">
        <f ca="1">IFERROR(IF(ISNA(INDEX(_AnzeigeText2,MATCH(R111,_EreignisseDatum,0))),"",IF(INDEX(_EreignisseHaeufigkeit,MATCH(R111,_EreignisseDatum,0))=1,"",INDEX(_AnzeigeText2,MATCH(R111,_EreignisseDatum,0)+1))),"")</f>
        <v/>
      </c>
      <c r="T114" s="110"/>
      <c r="U114" s="108"/>
      <c r="V114" s="70">
        <f>V111-_fstDay+1</f>
        <v>179</v>
      </c>
      <c r="W114" s="68" t="str">
        <f ca="1">IFERROR(IF(ISNA(INDEX(_AnzeigeText2,MATCH(V111,_EreignisseDatum,0))),"",IF(INDEX(_EreignisseHaeufigkeit,MATCH(V111,_EreignisseDatum,0))=1,"",INDEX(_AnzeigeText2,MATCH(V111,_EreignisseDatum,0)+1))),"")</f>
        <v/>
      </c>
      <c r="X114" s="110"/>
    </row>
    <row r="115" spans="1:24" ht="5.25" customHeight="1" x14ac:dyDescent="0.2">
      <c r="A115" s="106">
        <f>A111+1</f>
        <v>44590</v>
      </c>
      <c r="B115" s="102">
        <f>A115</f>
        <v>44590</v>
      </c>
      <c r="C115" s="104" t="str">
        <f ca="1">IFERROR(INDEX(_AnzeigeText,MATCH(B115,_FeiertagsDaten,0)),"")</f>
        <v/>
      </c>
      <c r="D115" s="112" t="str">
        <f>IF(OR(WEEKDAY(A115,2)=1,DAY(A115)=1),TRUNC((A115-DATE(YEAR(A115+3-MOD(A115-2,7)),1,MOD(A115-2,7)-9))/7),"")</f>
        <v/>
      </c>
      <c r="E115" s="106" t="str">
        <f>IF(DAY(E111+1)=1,"",E111+1)</f>
        <v/>
      </c>
      <c r="F115" s="102" t="str">
        <f>E115</f>
        <v/>
      </c>
      <c r="G115" s="104" t="str">
        <f ca="1">IFERROR(INDEX(_AnzeigeText,MATCH(F115,_FeiertagsDaten,0)),"")</f>
        <v/>
      </c>
      <c r="H115" s="112" t="str">
        <f>IF(E115="","",IF(OR(WEEKDAY(E115,2)=1,DAY(E115)=1),TRUNC((E115-DATE(YEAR(E115+3-MOD(E115-2,7)),1,MOD(E115-2,7)-9))/7),""))</f>
        <v/>
      </c>
      <c r="I115" s="106">
        <f>I111+1</f>
        <v>44649</v>
      </c>
      <c r="J115" s="102">
        <f>I115</f>
        <v>44649</v>
      </c>
      <c r="K115" s="104" t="str">
        <f ca="1">IFERROR(INDEX(_AnzeigeText,MATCH(J115,_FeiertagsDaten,0)),"")</f>
        <v/>
      </c>
      <c r="L115" s="112" t="str">
        <f>IF(OR(WEEKDAY(I115,2)=1,DAY(I115)=1),TRUNC((I115-DATE(YEAR(I115+3-MOD(I115-2,7)),1,MOD(I115-2,7)-9))/7),"")</f>
        <v/>
      </c>
      <c r="M115" s="106">
        <f>M111+1</f>
        <v>44680</v>
      </c>
      <c r="N115" s="102">
        <f>M115</f>
        <v>44680</v>
      </c>
      <c r="O115" s="104" t="str">
        <f ca="1">IFERROR(INDEX(_AnzeigeText,MATCH(N115,_FeiertagsDaten,0)),"")</f>
        <v/>
      </c>
      <c r="P115" s="112" t="str">
        <f>IF(OR(WEEKDAY(M115,2)=1,DAY(M115)=1),TRUNC((M115-DATE(YEAR(M115+3-MOD(M115-2,7)),1,MOD(M115-2,7)-9))/7),"")</f>
        <v/>
      </c>
      <c r="Q115" s="106">
        <f>Q111+1</f>
        <v>44710</v>
      </c>
      <c r="R115" s="102">
        <f>Q115</f>
        <v>44710</v>
      </c>
      <c r="S115" s="104" t="str">
        <f ca="1">IFERROR(INDEX(_AnzeigeText,MATCH(R115,_FeiertagsDaten,0)),"")</f>
        <v/>
      </c>
      <c r="T115" s="112" t="str">
        <f>IF(OR(WEEKDAY(Q115,2)=1,DAY(Q115)=1),TRUNC((Q115-DATE(YEAR(Q115+3-MOD(Q115-2,7)),1,MOD(Q115-2,7)-9))/7),"")</f>
        <v/>
      </c>
      <c r="U115" s="106">
        <f>U111+1</f>
        <v>44741</v>
      </c>
      <c r="V115" s="102">
        <f>U115</f>
        <v>44741</v>
      </c>
      <c r="W115" s="104" t="str">
        <f ca="1">IFERROR(INDEX(_AnzeigeText,MATCH(V115,_FeiertagsDaten,0)),"")</f>
        <v/>
      </c>
      <c r="X115" s="112" t="str">
        <f>IF(OR(WEEKDAY(U115,2)=1,DAY(U115)=1),TRUNC((U115-DATE(YEAR(U115+3-MOD(U115-2,7)),1,MOD(U115-2,7)-9))/7),"")</f>
        <v/>
      </c>
    </row>
    <row r="116" spans="1:24" ht="5.25" customHeight="1" x14ac:dyDescent="0.2">
      <c r="A116" s="107"/>
      <c r="B116" s="103"/>
      <c r="C116" s="105"/>
      <c r="D116" s="113"/>
      <c r="E116" s="107"/>
      <c r="F116" s="103"/>
      <c r="G116" s="105"/>
      <c r="H116" s="113"/>
      <c r="I116" s="107"/>
      <c r="J116" s="103"/>
      <c r="K116" s="105"/>
      <c r="L116" s="113"/>
      <c r="M116" s="107"/>
      <c r="N116" s="103"/>
      <c r="O116" s="105"/>
      <c r="P116" s="113"/>
      <c r="Q116" s="107"/>
      <c r="R116" s="103"/>
      <c r="S116" s="105"/>
      <c r="T116" s="113"/>
      <c r="U116" s="107"/>
      <c r="V116" s="103"/>
      <c r="W116" s="105"/>
      <c r="X116" s="113"/>
    </row>
    <row r="117" spans="1:24" ht="9.75" customHeight="1" x14ac:dyDescent="0.2">
      <c r="A117" s="107"/>
      <c r="B117" s="103"/>
      <c r="C117" s="69" t="str">
        <f ca="1">IFERROR(INDEX(_AnzeigeText2,MATCH(B115,_EreignisseDatum,0)),"")</f>
        <v/>
      </c>
      <c r="D117" s="109" t="str">
        <f>IF(A115=_Start_MESZ,"SZ",IF(A115=_Ende_MESZ,"SZ",""))</f>
        <v/>
      </c>
      <c r="E117" s="107"/>
      <c r="F117" s="103"/>
      <c r="G117" s="69" t="str">
        <f ca="1">IFERROR(INDEX(_AnzeigeText2,MATCH(F115,_EreignisseDatum,0)),"")</f>
        <v/>
      </c>
      <c r="H117" s="109" t="str">
        <f>IF(E115=_Start_MESZ,"SZ",IF(E115=_Ende_MESZ,"SZ",""))</f>
        <v/>
      </c>
      <c r="I117" s="107"/>
      <c r="J117" s="103"/>
      <c r="K117" s="69" t="str">
        <f ca="1">IFERROR(INDEX(_AnzeigeText2,MATCH(J115,_EreignisseDatum,0)),"")</f>
        <v/>
      </c>
      <c r="L117" s="109" t="str">
        <f>IF(I115=_Start_MESZ,"SZ",IF(I115=_Ende_MESZ,"SZ",""))</f>
        <v/>
      </c>
      <c r="M117" s="107"/>
      <c r="N117" s="103"/>
      <c r="O117" s="69" t="str">
        <f ca="1">IFERROR(INDEX(_AnzeigeText2,MATCH(N115,_EreignisseDatum,0)),"")</f>
        <v/>
      </c>
      <c r="P117" s="109" t="str">
        <f>IF(M115=_Start_MESZ,"SZ",IF(M115=_Ende_MESZ,"SZ",""))</f>
        <v/>
      </c>
      <c r="Q117" s="107"/>
      <c r="R117" s="103"/>
      <c r="S117" s="69" t="str">
        <f ca="1">IFERROR(INDEX(_AnzeigeText2,MATCH(R115,_EreignisseDatum,0)),"")</f>
        <v/>
      </c>
      <c r="T117" s="109" t="str">
        <f>IF(Q115=_Start_MESZ,"SZ",IF(Q115=_Ende_MESZ,"SZ",""))</f>
        <v/>
      </c>
      <c r="U117" s="107"/>
      <c r="V117" s="103"/>
      <c r="W117" s="69" t="str">
        <f ca="1">IFERROR(INDEX(_AnzeigeText2,MATCH(V115,_EreignisseDatum,0)),"")</f>
        <v/>
      </c>
      <c r="X117" s="109" t="str">
        <f>IF(U115=_Start_MESZ,"SZ",IF(U115=_Ende_MESZ,"SZ",""))</f>
        <v/>
      </c>
    </row>
    <row r="118" spans="1:24" ht="9.75" customHeight="1" thickBot="1" x14ac:dyDescent="0.25">
      <c r="A118" s="108"/>
      <c r="B118" s="70">
        <f>B115-_fstDay+1</f>
        <v>29</v>
      </c>
      <c r="C118" s="68" t="str">
        <f ca="1">IFERROR(IF(ISNA(INDEX(_AnzeigeText2,MATCH(B115,_EreignisseDatum,0))),"",IF(INDEX(_EreignisseHaeufigkeit,MATCH(B115,_EreignisseDatum,0))=1,"",INDEX(_AnzeigeText2,MATCH(B115,_EreignisseDatum,0)+1))),"")</f>
        <v/>
      </c>
      <c r="D118" s="110"/>
      <c r="E118" s="108"/>
      <c r="F118" s="70" t="str">
        <f>IF(E115="","",F115-_fstDay+1)</f>
        <v/>
      </c>
      <c r="G118" s="68" t="str">
        <f ca="1">IFERROR(IF(ISNA(INDEX(_AnzeigeText2,MATCH(F115,_EreignisseDatum,0))),"",IF(INDEX(_EreignisseHaeufigkeit,MATCH(F115,_EreignisseDatum,0))=1,"",INDEX(_AnzeigeText2,MATCH(F115,_EreignisseDatum,0)+1))),"")</f>
        <v/>
      </c>
      <c r="H118" s="110"/>
      <c r="I118" s="108"/>
      <c r="J118" s="70">
        <f>J115-_fstDay+1</f>
        <v>88</v>
      </c>
      <c r="K118" s="68" t="str">
        <f ca="1">IFERROR(IF(ISNA(INDEX(_AnzeigeText2,MATCH(J115,_EreignisseDatum,0))),"",IF(INDEX(_EreignisseHaeufigkeit,MATCH(J115,_EreignisseDatum,0))=1,"",INDEX(_AnzeigeText2,MATCH(J115,_EreignisseDatum,0)+1))),"")</f>
        <v/>
      </c>
      <c r="L118" s="110"/>
      <c r="M118" s="108"/>
      <c r="N118" s="70">
        <f>N115-_fstDay+1</f>
        <v>119</v>
      </c>
      <c r="O118" s="68" t="str">
        <f ca="1">IFERROR(IF(ISNA(INDEX(_AnzeigeText2,MATCH(N115,_EreignisseDatum,0))),"",IF(INDEX(_EreignisseHaeufigkeit,MATCH(N115,_EreignisseDatum,0))=1,"",INDEX(_AnzeigeText2,MATCH(N115,_EreignisseDatum,0)+1))),"")</f>
        <v/>
      </c>
      <c r="P118" s="110"/>
      <c r="Q118" s="108"/>
      <c r="R118" s="70">
        <f>R115-_fstDay+1</f>
        <v>149</v>
      </c>
      <c r="S118" s="68" t="str">
        <f ca="1">IFERROR(IF(ISNA(INDEX(_AnzeigeText2,MATCH(R115,_EreignisseDatum,0))),"",IF(INDEX(_EreignisseHaeufigkeit,MATCH(R115,_EreignisseDatum,0))=1,"",INDEX(_AnzeigeText2,MATCH(R115,_EreignisseDatum,0)+1))),"")</f>
        <v/>
      </c>
      <c r="T118" s="110"/>
      <c r="U118" s="108"/>
      <c r="V118" s="70">
        <f>V115-_fstDay+1</f>
        <v>180</v>
      </c>
      <c r="W118" s="68" t="str">
        <f ca="1">IFERROR(IF(ISNA(INDEX(_AnzeigeText2,MATCH(V115,_EreignisseDatum,0))),"",IF(INDEX(_EreignisseHaeufigkeit,MATCH(V115,_EreignisseDatum,0))=1,"",INDEX(_AnzeigeText2,MATCH(V115,_EreignisseDatum,0)+1))),"")</f>
        <v/>
      </c>
      <c r="X118" s="110"/>
    </row>
    <row r="119" spans="1:24" ht="5.25" customHeight="1" x14ac:dyDescent="0.2">
      <c r="A119" s="106">
        <f>A115+1</f>
        <v>44591</v>
      </c>
      <c r="B119" s="102">
        <f>A119</f>
        <v>44591</v>
      </c>
      <c r="C119" s="104" t="str">
        <f ca="1">IFERROR(INDEX(_AnzeigeText,MATCH(B119,_FeiertagsDaten,0)),"")</f>
        <v/>
      </c>
      <c r="D119" s="112" t="str">
        <f>IF(OR(WEEKDAY(A119,2)=1,DAY(A119)=1),TRUNC((A119-DATE(YEAR(A119+3-MOD(A119-2,7)),1,MOD(A119-2,7)-9))/7),"")</f>
        <v/>
      </c>
      <c r="E119" s="106"/>
      <c r="F119" s="102"/>
      <c r="G119" s="104"/>
      <c r="H119" s="112"/>
      <c r="I119" s="106">
        <f>I115+1</f>
        <v>44650</v>
      </c>
      <c r="J119" s="102">
        <f>I119</f>
        <v>44650</v>
      </c>
      <c r="K119" s="104" t="str">
        <f ca="1">IFERROR(INDEX(_AnzeigeText,MATCH(J119,_FeiertagsDaten,0)),"")</f>
        <v/>
      </c>
      <c r="L119" s="112" t="str">
        <f>IF(OR(WEEKDAY(I119,2)=1,DAY(I119)=1),TRUNC((I119-DATE(YEAR(I119+3-MOD(I119-2,7)),1,MOD(I119-2,7)-9))/7),"")</f>
        <v/>
      </c>
      <c r="M119" s="106">
        <f>M115+1</f>
        <v>44681</v>
      </c>
      <c r="N119" s="102">
        <f>M119</f>
        <v>44681</v>
      </c>
      <c r="O119" s="104" t="str">
        <f ca="1">IFERROR(INDEX(_AnzeigeText,MATCH(N119,_FeiertagsDaten,0)),"")</f>
        <v/>
      </c>
      <c r="P119" s="112" t="str">
        <f>IF(OR(WEEKDAY(M119,2)=1,DAY(M119)=1),TRUNC((M119-DATE(YEAR(M119+3-MOD(M119-2,7)),1,MOD(M119-2,7)-9))/7),"")</f>
        <v/>
      </c>
      <c r="Q119" s="106">
        <f>Q115+1</f>
        <v>44711</v>
      </c>
      <c r="R119" s="102">
        <f>Q119</f>
        <v>44711</v>
      </c>
      <c r="S119" s="104" t="str">
        <f ca="1">IFERROR(INDEX(_AnzeigeText,MATCH(R119,_FeiertagsDaten,0)),"")</f>
        <v/>
      </c>
      <c r="T119" s="112">
        <f>IF(OR(WEEKDAY(Q119,2)=1,DAY(Q119)=1),TRUNC((Q119-DATE(YEAR(Q119+3-MOD(Q119-2,7)),1,MOD(Q119-2,7)-9))/7),"")</f>
        <v>22</v>
      </c>
      <c r="U119" s="106">
        <f>U115+1</f>
        <v>44742</v>
      </c>
      <c r="V119" s="102">
        <f>U119</f>
        <v>44742</v>
      </c>
      <c r="W119" s="104" t="str">
        <f ca="1">IFERROR(INDEX(_AnzeigeText,MATCH(V119,_FeiertagsDaten,0)),"")</f>
        <v/>
      </c>
      <c r="X119" s="112" t="str">
        <f>IF(OR(WEEKDAY(U119,2)=1,DAY(U119)=1),TRUNC((U119-DATE(YEAR(U119+3-MOD(U119-2,7)),1,MOD(U119-2,7)-9))/7),"")</f>
        <v/>
      </c>
    </row>
    <row r="120" spans="1:24" ht="5.25" customHeight="1" x14ac:dyDescent="0.2">
      <c r="A120" s="107"/>
      <c r="B120" s="103"/>
      <c r="C120" s="105"/>
      <c r="D120" s="113"/>
      <c r="E120" s="107"/>
      <c r="F120" s="103"/>
      <c r="G120" s="105"/>
      <c r="H120" s="113"/>
      <c r="I120" s="107"/>
      <c r="J120" s="103"/>
      <c r="K120" s="105"/>
      <c r="L120" s="113"/>
      <c r="M120" s="107"/>
      <c r="N120" s="103"/>
      <c r="O120" s="105"/>
      <c r="P120" s="113"/>
      <c r="Q120" s="107"/>
      <c r="R120" s="103"/>
      <c r="S120" s="105"/>
      <c r="T120" s="113"/>
      <c r="U120" s="107"/>
      <c r="V120" s="103"/>
      <c r="W120" s="105"/>
      <c r="X120" s="113"/>
    </row>
    <row r="121" spans="1:24" ht="9.75" customHeight="1" x14ac:dyDescent="0.2">
      <c r="A121" s="107"/>
      <c r="B121" s="103"/>
      <c r="C121" s="69" t="str">
        <f ca="1">IFERROR(INDEX(_AnzeigeText2,MATCH(B119,_EreignisseDatum,0)),"")</f>
        <v/>
      </c>
      <c r="D121" s="109" t="str">
        <f>IF(A119=_Start_MESZ,"SZ",IF(A119=_Ende_MESZ,"SZ",""))</f>
        <v/>
      </c>
      <c r="E121" s="107"/>
      <c r="F121" s="103"/>
      <c r="G121" s="69"/>
      <c r="H121" s="109"/>
      <c r="I121" s="107"/>
      <c r="J121" s="103"/>
      <c r="K121" s="69" t="str">
        <f ca="1">IFERROR(INDEX(_AnzeigeText2,MATCH(J119,_EreignisseDatum,0)),"")</f>
        <v/>
      </c>
      <c r="L121" s="109" t="str">
        <f>IF(I119=_Start_MESZ,"SZ",IF(I119=_Ende_MESZ,"SZ",""))</f>
        <v/>
      </c>
      <c r="M121" s="107"/>
      <c r="N121" s="103"/>
      <c r="O121" s="69" t="str">
        <f ca="1">IFERROR(INDEX(_AnzeigeText2,MATCH(N119,_EreignisseDatum,0)),"")</f>
        <v/>
      </c>
      <c r="P121" s="109" t="str">
        <f>IF(M119=_Start_MESZ,"SZ",IF(M119=_Ende_MESZ,"SZ",""))</f>
        <v/>
      </c>
      <c r="Q121" s="107"/>
      <c r="R121" s="103"/>
      <c r="S121" s="69" t="str">
        <f ca="1">IFERROR(INDEX(_AnzeigeText2,MATCH(R119,_EreignisseDatum,0)),"")</f>
        <v/>
      </c>
      <c r="T121" s="109" t="str">
        <f>IF(Q119=_Start_MESZ,"SZ",IF(Q119=_Ende_MESZ,"SZ",""))</f>
        <v/>
      </c>
      <c r="U121" s="107"/>
      <c r="V121" s="103"/>
      <c r="W121" s="69" t="str">
        <f ca="1">IFERROR(INDEX(_AnzeigeText2,MATCH(V119,_EreignisseDatum,0)),"")</f>
        <v/>
      </c>
      <c r="X121" s="109" t="str">
        <f>IF(U119=_Start_MESZ,"SZ",IF(U119=_Ende_MESZ,"SZ",""))</f>
        <v/>
      </c>
    </row>
    <row r="122" spans="1:24" ht="9.75" customHeight="1" thickBot="1" x14ac:dyDescent="0.25">
      <c r="A122" s="108"/>
      <c r="B122" s="70">
        <f>B119-_fstDay+1</f>
        <v>30</v>
      </c>
      <c r="C122" s="68" t="str">
        <f ca="1">IFERROR(IF(ISNA(INDEX(_AnzeigeText2,MATCH(B119,_EreignisseDatum,0))),"",IF(INDEX(_EreignisseHaeufigkeit,MATCH(B119,_EreignisseDatum,0))=1,"",INDEX(_AnzeigeText2,MATCH(B119,_EreignisseDatum,0)+1))),"")</f>
        <v/>
      </c>
      <c r="D122" s="110"/>
      <c r="E122" s="108"/>
      <c r="F122" s="70"/>
      <c r="G122" s="68"/>
      <c r="H122" s="110"/>
      <c r="I122" s="108"/>
      <c r="J122" s="70">
        <f>J119-_fstDay+1</f>
        <v>89</v>
      </c>
      <c r="K122" s="68" t="str">
        <f ca="1">IFERROR(IF(ISNA(INDEX(_AnzeigeText2,MATCH(J119,_EreignisseDatum,0))),"",IF(INDEX(_EreignisseHaeufigkeit,MATCH(J119,_EreignisseDatum,0))=1,"",INDEX(_AnzeigeText2,MATCH(J119,_EreignisseDatum,0)+1))),"")</f>
        <v/>
      </c>
      <c r="L122" s="110"/>
      <c r="M122" s="108"/>
      <c r="N122" s="70">
        <f>N119-_fstDay+1</f>
        <v>120</v>
      </c>
      <c r="O122" s="68" t="str">
        <f ca="1">IFERROR(IF(ISNA(INDEX(_AnzeigeText2,MATCH(N119,_EreignisseDatum,0))),"",IF(INDEX(_EreignisseHaeufigkeit,MATCH(N119,_EreignisseDatum,0))=1,"",INDEX(_AnzeigeText2,MATCH(N119,_EreignisseDatum,0)+1))),"")</f>
        <v/>
      </c>
      <c r="P122" s="110"/>
      <c r="Q122" s="108"/>
      <c r="R122" s="70">
        <f>R119-_fstDay+1</f>
        <v>150</v>
      </c>
      <c r="S122" s="68" t="str">
        <f ca="1">IFERROR(IF(ISNA(INDEX(_AnzeigeText2,MATCH(R119,_EreignisseDatum,0))),"",IF(INDEX(_EreignisseHaeufigkeit,MATCH(R119,_EreignisseDatum,0))=1,"",INDEX(_AnzeigeText2,MATCH(R119,_EreignisseDatum,0)+1))),"")</f>
        <v/>
      </c>
      <c r="T122" s="110"/>
      <c r="U122" s="108"/>
      <c r="V122" s="70">
        <f>V119-_fstDay+1</f>
        <v>181</v>
      </c>
      <c r="W122" s="68" t="str">
        <f ca="1">IFERROR(IF(ISNA(INDEX(_AnzeigeText2,MATCH(V119,_EreignisseDatum,0))),"",IF(INDEX(_EreignisseHaeufigkeit,MATCH(V119,_EreignisseDatum,0))=1,"",INDEX(_AnzeigeText2,MATCH(V119,_EreignisseDatum,0)+1))),"")</f>
        <v/>
      </c>
      <c r="X122" s="110"/>
    </row>
    <row r="123" spans="1:24" ht="5.25" customHeight="1" x14ac:dyDescent="0.2">
      <c r="A123" s="106">
        <f>A119+1</f>
        <v>44592</v>
      </c>
      <c r="B123" s="102">
        <f>A123</f>
        <v>44592</v>
      </c>
      <c r="C123" s="104" t="str">
        <f ca="1">IFERROR(INDEX(_AnzeigeText,MATCH(B123,_FeiertagsDaten,0)),"")</f>
        <v/>
      </c>
      <c r="D123" s="112">
        <f>IF(OR(WEEKDAY(A123,2)=1,DAY(A123)=1),TRUNC((A123-DATE(YEAR(A123+3-MOD(A123-2,7)),1,MOD(A123-2,7)-9))/7),"")</f>
        <v>5</v>
      </c>
      <c r="E123" s="106"/>
      <c r="F123" s="102"/>
      <c r="G123" s="104"/>
      <c r="H123" s="112"/>
      <c r="I123" s="106">
        <f>I119+1</f>
        <v>44651</v>
      </c>
      <c r="J123" s="102">
        <f>I123</f>
        <v>44651</v>
      </c>
      <c r="K123" s="104" t="str">
        <f ca="1">IFERROR(INDEX(_AnzeigeText,MATCH(J123,_FeiertagsDaten,0)),"")</f>
        <v/>
      </c>
      <c r="L123" s="112" t="str">
        <f>IF(OR(WEEKDAY(I123,2)=1,DAY(I123)=1),TRUNC((I123-DATE(YEAR(I123+3-MOD(I123-2,7)),1,MOD(I123-2,7)-9))/7),"")</f>
        <v/>
      </c>
      <c r="M123" s="106"/>
      <c r="N123" s="102"/>
      <c r="O123" s="104"/>
      <c r="P123" s="112"/>
      <c r="Q123" s="106">
        <f>Q119+1</f>
        <v>44712</v>
      </c>
      <c r="R123" s="102">
        <f>Q123</f>
        <v>44712</v>
      </c>
      <c r="S123" s="104" t="str">
        <f ca="1">IFERROR(INDEX(_AnzeigeText,MATCH(R123,_FeiertagsDaten,0)),"")</f>
        <v/>
      </c>
      <c r="T123" s="112" t="str">
        <f>IF(OR(WEEKDAY(Q123,2)=1,DAY(Q123)=1),TRUNC((Q123-DATE(YEAR(Q123+3-MOD(Q123-2,7)),1,MOD(Q123-2,7)-9))/7),"")</f>
        <v/>
      </c>
      <c r="U123" s="106"/>
      <c r="V123" s="102"/>
      <c r="W123" s="104"/>
      <c r="X123" s="112"/>
    </row>
    <row r="124" spans="1:24" ht="5.25" customHeight="1" x14ac:dyDescent="0.2">
      <c r="A124" s="107"/>
      <c r="B124" s="103"/>
      <c r="C124" s="105"/>
      <c r="D124" s="113"/>
      <c r="E124" s="107"/>
      <c r="F124" s="103"/>
      <c r="G124" s="105"/>
      <c r="H124" s="113"/>
      <c r="I124" s="107"/>
      <c r="J124" s="103"/>
      <c r="K124" s="105"/>
      <c r="L124" s="113"/>
      <c r="M124" s="107"/>
      <c r="N124" s="103"/>
      <c r="O124" s="105"/>
      <c r="P124" s="113"/>
      <c r="Q124" s="107"/>
      <c r="R124" s="103"/>
      <c r="S124" s="105"/>
      <c r="T124" s="113"/>
      <c r="U124" s="107"/>
      <c r="V124" s="103"/>
      <c r="W124" s="105"/>
      <c r="X124" s="113"/>
    </row>
    <row r="125" spans="1:24" ht="9.75" customHeight="1" x14ac:dyDescent="0.2">
      <c r="A125" s="107"/>
      <c r="B125" s="103"/>
      <c r="C125" s="69" t="str">
        <f ca="1">IFERROR(INDEX(_AnzeigeText2,MATCH(B123,_EreignisseDatum,0)),"")</f>
        <v/>
      </c>
      <c r="D125" s="109" t="str">
        <f>IF(A123=_Start_MESZ,"SZ",IF(A123=_Ende_MESZ,"SZ",""))</f>
        <v/>
      </c>
      <c r="E125" s="107"/>
      <c r="F125" s="103"/>
      <c r="G125" s="69"/>
      <c r="H125" s="109"/>
      <c r="I125" s="107"/>
      <c r="J125" s="103"/>
      <c r="K125" s="69" t="str">
        <f ca="1">IFERROR(INDEX(_AnzeigeText2,MATCH(J123,_EreignisseDatum,0)),"")</f>
        <v/>
      </c>
      <c r="L125" s="109" t="str">
        <f>IF(I123=_Start_MESZ,"SZ",IF(I123=_Ende_MESZ,"SZ",""))</f>
        <v/>
      </c>
      <c r="M125" s="107"/>
      <c r="N125" s="103"/>
      <c r="O125" s="69"/>
      <c r="P125" s="109"/>
      <c r="Q125" s="107"/>
      <c r="R125" s="103"/>
      <c r="S125" s="69" t="str">
        <f ca="1">IFERROR(INDEX(_AnzeigeText2,MATCH(R123,_EreignisseDatum,0)),"")</f>
        <v/>
      </c>
      <c r="T125" s="109" t="str">
        <f>IF(Q123=_Start_MESZ,"SZ",IF(Q123=_Ende_MESZ,"SZ",""))</f>
        <v/>
      </c>
      <c r="U125" s="107"/>
      <c r="V125" s="103"/>
      <c r="W125" s="69"/>
      <c r="X125" s="109"/>
    </row>
    <row r="126" spans="1:24" ht="9.75" customHeight="1" thickBot="1" x14ac:dyDescent="0.25">
      <c r="A126" s="108"/>
      <c r="B126" s="70">
        <f>B123-_fstDay+1</f>
        <v>31</v>
      </c>
      <c r="C126" s="68" t="str">
        <f ca="1">IFERROR(IF(ISNA(INDEX(_AnzeigeText2,MATCH(B123,_EreignisseDatum,0))),"",IF(INDEX(_EreignisseHaeufigkeit,MATCH(B123,_EreignisseDatum,0))=1,"",INDEX(_AnzeigeText2,MATCH(B123,_EreignisseDatum,0)+1))),"")</f>
        <v/>
      </c>
      <c r="D126" s="110"/>
      <c r="E126" s="108"/>
      <c r="F126" s="70"/>
      <c r="G126" s="68"/>
      <c r="H126" s="110"/>
      <c r="I126" s="108"/>
      <c r="J126" s="70">
        <f>J123-_fstDay+1</f>
        <v>90</v>
      </c>
      <c r="K126" s="68" t="str">
        <f ca="1">IFERROR(IF(ISNA(INDEX(_AnzeigeText2,MATCH(J123,_EreignisseDatum,0))),"",IF(INDEX(_EreignisseHaeufigkeit,MATCH(J123,_EreignisseDatum,0))=1,"",INDEX(_AnzeigeText2,MATCH(J123,_EreignisseDatum,0)+1))),"")</f>
        <v/>
      </c>
      <c r="L126" s="110"/>
      <c r="M126" s="108"/>
      <c r="N126" s="70"/>
      <c r="O126" s="68"/>
      <c r="P126" s="110"/>
      <c r="Q126" s="108"/>
      <c r="R126" s="70">
        <f>R123-_fstDay+1</f>
        <v>151</v>
      </c>
      <c r="S126" s="68" t="str">
        <f ca="1">IFERROR(IF(ISNA(INDEX(_AnzeigeText2,MATCH(R123,_EreignisseDatum,0))),"",IF(INDEX(_EreignisseHaeufigkeit,MATCH(R123,_EreignisseDatum,0))=1,"",INDEX(_AnzeigeText2,MATCH(R123,_EreignisseDatum,0)+1))),"")</f>
        <v/>
      </c>
      <c r="T126" s="110"/>
      <c r="U126" s="108"/>
      <c r="V126" s="70"/>
      <c r="W126" s="68"/>
      <c r="X126" s="110"/>
    </row>
    <row r="127" spans="1:24" x14ac:dyDescent="0.2">
      <c r="A127" s="65" t="str">
        <f>"Feiertage für das Bundesland " &amp; INDEX(_Laender,_Auswahl)</f>
        <v>Feiertage für das Bundesland Nordrhein-Westfalen</v>
      </c>
      <c r="B127" s="66"/>
      <c r="C127" s="66"/>
      <c r="D127" s="66"/>
      <c r="E127" s="66"/>
      <c r="F127" s="66"/>
      <c r="G127" s="66"/>
      <c r="H127" s="66"/>
      <c r="I127" s="66"/>
      <c r="J127" s="66"/>
      <c r="K127" s="66"/>
      <c r="L127" s="66"/>
      <c r="M127" s="66"/>
      <c r="N127" s="66"/>
      <c r="O127" s="66"/>
      <c r="P127" s="66"/>
      <c r="Q127" s="66"/>
      <c r="R127" s="66"/>
      <c r="S127" s="66"/>
      <c r="T127" s="66"/>
      <c r="U127" s="66"/>
      <c r="V127" s="66"/>
      <c r="W127" s="66"/>
      <c r="X127" s="67" t="s">
        <v>122</v>
      </c>
    </row>
    <row r="128" spans="1:24" x14ac:dyDescent="0.2">
      <c r="A128" s="65" t="s">
        <v>121</v>
      </c>
      <c r="B128" s="66"/>
      <c r="C128" s="66"/>
      <c r="D128" s="66"/>
      <c r="E128" s="66"/>
      <c r="F128" s="66"/>
      <c r="G128" s="66"/>
      <c r="H128" s="66"/>
      <c r="I128" s="66"/>
      <c r="J128" s="66"/>
      <c r="K128" s="66"/>
      <c r="L128" s="66"/>
      <c r="M128" s="66"/>
      <c r="N128" s="66"/>
      <c r="O128" s="66"/>
      <c r="P128" s="66"/>
      <c r="Q128" s="66"/>
      <c r="R128" s="66"/>
      <c r="S128" s="66"/>
      <c r="T128" s="66"/>
      <c r="U128" s="66"/>
      <c r="V128" s="66"/>
      <c r="W128" s="66"/>
      <c r="X128" s="67"/>
    </row>
    <row r="129" spans="1:24" ht="26.25" customHeight="1" thickBot="1" x14ac:dyDescent="0.25">
      <c r="A129" s="111" t="str">
        <f>A1</f>
        <v>Jahresplaner 2022</v>
      </c>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row>
    <row r="130" spans="1:24" ht="22.5" customHeight="1" thickTop="1" thickBot="1" x14ac:dyDescent="0.25">
      <c r="A130" s="114">
        <f>DATE(_Jahr,7,1)</f>
        <v>44743</v>
      </c>
      <c r="B130" s="114"/>
      <c r="C130" s="114"/>
      <c r="D130" s="114"/>
      <c r="E130" s="114">
        <f>DATE(_Jahr,8,1)</f>
        <v>44774</v>
      </c>
      <c r="F130" s="114"/>
      <c r="G130" s="114"/>
      <c r="H130" s="114"/>
      <c r="I130" s="114">
        <f>DATE(_Jahr,9,1)</f>
        <v>44805</v>
      </c>
      <c r="J130" s="114"/>
      <c r="K130" s="114"/>
      <c r="L130" s="114"/>
      <c r="M130" s="114">
        <f>DATE(_Jahr,10,1)</f>
        <v>44835</v>
      </c>
      <c r="N130" s="114"/>
      <c r="O130" s="114"/>
      <c r="P130" s="114"/>
      <c r="Q130" s="114">
        <f>DATE(_Jahr,11,1)</f>
        <v>44866</v>
      </c>
      <c r="R130" s="114"/>
      <c r="S130" s="114"/>
      <c r="T130" s="114"/>
      <c r="U130" s="114">
        <f>DATE(_Jahr,12,1)</f>
        <v>44896</v>
      </c>
      <c r="V130" s="114"/>
      <c r="W130" s="114"/>
      <c r="X130" s="114"/>
    </row>
    <row r="131" spans="1:24" ht="5.25" customHeight="1" x14ac:dyDescent="0.2">
      <c r="A131" s="106">
        <f>A130</f>
        <v>44743</v>
      </c>
      <c r="B131" s="102">
        <f>A131</f>
        <v>44743</v>
      </c>
      <c r="C131" s="104" t="str">
        <f ca="1">IFERROR(INDEX(_AnzeigeText,MATCH(B131,_FeiertagsDaten,0)),"")</f>
        <v/>
      </c>
      <c r="D131" s="112">
        <f>IF(OR(WEEKDAY(A131,2)=1,DAY(A131)=1),TRUNC((A131-DATE(YEAR(A131+3-MOD(A131-2,7)),1,MOD(A131-2,7)-9))/7),"")</f>
        <v>26</v>
      </c>
      <c r="E131" s="106">
        <f>E130</f>
        <v>44774</v>
      </c>
      <c r="F131" s="102">
        <f>E131</f>
        <v>44774</v>
      </c>
      <c r="G131" s="104" t="str">
        <f ca="1">IFERROR(INDEX(_AnzeigeText,MATCH(F131,_FeiertagsDaten,0)),"")</f>
        <v/>
      </c>
      <c r="H131" s="112">
        <f>IF(OR(WEEKDAY(E131,2)=1,DAY(E131)=1),TRUNC((E131-DATE(YEAR(E131+3-MOD(E131-2,7)),1,MOD(E131-2,7)-9))/7),"")</f>
        <v>31</v>
      </c>
      <c r="I131" s="106">
        <f>I130</f>
        <v>44805</v>
      </c>
      <c r="J131" s="102">
        <f>I131</f>
        <v>44805</v>
      </c>
      <c r="K131" s="104" t="str">
        <f ca="1">IFERROR(INDEX(_AnzeigeText,MATCH(J131,_FeiertagsDaten,0)),"")</f>
        <v/>
      </c>
      <c r="L131" s="112">
        <f>IF(OR(WEEKDAY(I131,2)=1,DAY(I131)=1),TRUNC((I131-DATE(YEAR(I131+3-MOD(I131-2,7)),1,MOD(I131-2,7)-9))/7),"")</f>
        <v>35</v>
      </c>
      <c r="M131" s="106">
        <f>M130</f>
        <v>44835</v>
      </c>
      <c r="N131" s="102">
        <f>M131</f>
        <v>44835</v>
      </c>
      <c r="O131" s="104" t="str">
        <f ca="1">IFERROR(INDEX(_AnzeigeText,MATCH(N131,_FeiertagsDaten,0)),"")</f>
        <v/>
      </c>
      <c r="P131" s="112">
        <f>IF(OR(WEEKDAY(M131,2)=1,DAY(M131)=1),TRUNC((M131-DATE(YEAR(M131+3-MOD(M131-2,7)),1,MOD(M131-2,7)-9))/7),"")</f>
        <v>39</v>
      </c>
      <c r="Q131" s="106">
        <f>Q130</f>
        <v>44866</v>
      </c>
      <c r="R131" s="102">
        <f>Q131</f>
        <v>44866</v>
      </c>
      <c r="S131" s="104" t="str">
        <f ca="1">IFERROR(INDEX(_AnzeigeText,MATCH(R131,_FeiertagsDaten,0)),"")</f>
        <v>Allerheiligen</v>
      </c>
      <c r="T131" s="112">
        <f>IF(OR(WEEKDAY(Q131,2)=1,DAY(Q131)=1),TRUNC((Q131-DATE(YEAR(Q131+3-MOD(Q131-2,7)),1,MOD(Q131-2,7)-9))/7),"")</f>
        <v>44</v>
      </c>
      <c r="U131" s="106">
        <f>U130</f>
        <v>44896</v>
      </c>
      <c r="V131" s="102">
        <f>U131</f>
        <v>44896</v>
      </c>
      <c r="W131" s="104" t="str">
        <f ca="1">IFERROR(INDEX(_AnzeigeText,MATCH(V131,_FeiertagsDaten,0)),"")</f>
        <v/>
      </c>
      <c r="X131" s="112">
        <f>IF(OR(WEEKDAY(U131,2)=1,DAY(U131)=1),TRUNC((U131-DATE(YEAR(U131+3-MOD(U131-2,7)),1,MOD(U131-2,7)-9))/7),"")</f>
        <v>48</v>
      </c>
    </row>
    <row r="132" spans="1:24" ht="5.25" customHeight="1" x14ac:dyDescent="0.2">
      <c r="A132" s="107"/>
      <c r="B132" s="103"/>
      <c r="C132" s="105"/>
      <c r="D132" s="113"/>
      <c r="E132" s="107"/>
      <c r="F132" s="103"/>
      <c r="G132" s="105"/>
      <c r="H132" s="113"/>
      <c r="I132" s="107"/>
      <c r="J132" s="103"/>
      <c r="K132" s="105"/>
      <c r="L132" s="113"/>
      <c r="M132" s="107"/>
      <c r="N132" s="103"/>
      <c r="O132" s="105"/>
      <c r="P132" s="113"/>
      <c r="Q132" s="107"/>
      <c r="R132" s="103"/>
      <c r="S132" s="105"/>
      <c r="T132" s="113"/>
      <c r="U132" s="107"/>
      <c r="V132" s="103"/>
      <c r="W132" s="105"/>
      <c r="X132" s="113"/>
    </row>
    <row r="133" spans="1:24" ht="9.75" customHeight="1" x14ac:dyDescent="0.2">
      <c r="A133" s="107"/>
      <c r="B133" s="103"/>
      <c r="C133" s="69" t="str">
        <f ca="1">IFERROR(INDEX(_AnzeigeText2,MATCH(B131,_EreignisseDatum,0)),"")</f>
        <v/>
      </c>
      <c r="D133" s="109" t="str">
        <f>IF(A131=_Start_MESZ,"SZ",IF(A131=_Ende_MESZ,"SZ",""))</f>
        <v/>
      </c>
      <c r="E133" s="107"/>
      <c r="F133" s="103"/>
      <c r="G133" s="69" t="str">
        <f ca="1">IFERROR(INDEX(_AnzeigeText2,MATCH(F131,_EreignisseDatum,0)),"")</f>
        <v/>
      </c>
      <c r="H133" s="109" t="str">
        <f>IF(E131=_Start_MESZ,"SZ",IF(E131=_Ende_MESZ,"SZ",""))</f>
        <v/>
      </c>
      <c r="I133" s="107"/>
      <c r="J133" s="103"/>
      <c r="K133" s="69" t="str">
        <f ca="1">IFERROR(INDEX(_AnzeigeText2,MATCH(J131,_EreignisseDatum,0)),"")</f>
        <v>Urlaub</v>
      </c>
      <c r="L133" s="109" t="str">
        <f>IF(I131=_Start_MESZ,"SZ",IF(I131=_Ende_MESZ,"SZ",""))</f>
        <v/>
      </c>
      <c r="M133" s="107"/>
      <c r="N133" s="103"/>
      <c r="O133" s="69" t="str">
        <f ca="1">IFERROR(INDEX(_AnzeigeText2,MATCH(N131,_EreignisseDatum,0)),"")</f>
        <v/>
      </c>
      <c r="P133" s="109" t="str">
        <f>IF(M131=_Start_MESZ,"SZ",IF(M131=_Ende_MESZ,"SZ",""))</f>
        <v/>
      </c>
      <c r="Q133" s="107"/>
      <c r="R133" s="103"/>
      <c r="S133" s="69" t="str">
        <f ca="1">IFERROR(INDEX(_AnzeigeText2,MATCH(R131,_EreignisseDatum,0)),"")</f>
        <v/>
      </c>
      <c r="T133" s="109" t="str">
        <f>IF(Q131=_Start_MESZ,"SZ",IF(Q131=_Ende_MESZ,"SZ",""))</f>
        <v/>
      </c>
      <c r="U133" s="107"/>
      <c r="V133" s="103"/>
      <c r="W133" s="69" t="str">
        <f ca="1">IFERROR(INDEX(_AnzeigeText2,MATCH(V131,_EreignisseDatum,0)),"")</f>
        <v/>
      </c>
      <c r="X133" s="109" t="str">
        <f>IF(U131=_Start_MESZ,"SZ",IF(U131=_Ende_MESZ,"SZ",""))</f>
        <v/>
      </c>
    </row>
    <row r="134" spans="1:24" ht="9.75" customHeight="1" thickBot="1" x14ac:dyDescent="0.25">
      <c r="A134" s="108"/>
      <c r="B134" s="70">
        <f>B131-_fstDay+1</f>
        <v>182</v>
      </c>
      <c r="C134" s="68" t="str">
        <f ca="1">IFERROR(IF(ISNA(INDEX(_AnzeigeText2,MATCH(B131,_EreignisseDatum,0))),"",IF(INDEX(_EreignisseHaeufigkeit,MATCH(B131,_EreignisseDatum,0))=1,"",INDEX(_AnzeigeText2,MATCH(B131,_EreignisseDatum,0)+1))),"")</f>
        <v/>
      </c>
      <c r="D134" s="110"/>
      <c r="E134" s="108"/>
      <c r="F134" s="70">
        <f>F131-_fstDay+1</f>
        <v>213</v>
      </c>
      <c r="G134" s="68" t="str">
        <f ca="1">IFERROR(IF(ISNA(INDEX(_AnzeigeText2,MATCH(F131,_EreignisseDatum,0))),"",IF(INDEX(_EreignisseHaeufigkeit,MATCH(F131,_EreignisseDatum,0))=1,"",INDEX(_AnzeigeText2,MATCH(F131,_EreignisseDatum,0)+1))),"")</f>
        <v/>
      </c>
      <c r="H134" s="110"/>
      <c r="I134" s="108"/>
      <c r="J134" s="70">
        <f>J131-_fstDay+1</f>
        <v>244</v>
      </c>
      <c r="K134" s="68" t="str">
        <f ca="1">IFERROR(IF(ISNA(INDEX(_AnzeigeText2,MATCH(J131,_EreignisseDatum,0))),"",IF(INDEX(_EreignisseHaeufigkeit,MATCH(J131,_EreignisseDatum,0))=1,"",INDEX(_AnzeigeText2,MATCH(J131,_EreignisseDatum,0)+1))),"")</f>
        <v/>
      </c>
      <c r="L134" s="110"/>
      <c r="M134" s="108"/>
      <c r="N134" s="70">
        <f>N131-_fstDay+1</f>
        <v>274</v>
      </c>
      <c r="O134" s="68" t="str">
        <f ca="1">IFERROR(IF(ISNA(INDEX(_AnzeigeText2,MATCH(N131,_EreignisseDatum,0))),"",IF(INDEX(_EreignisseHaeufigkeit,MATCH(N131,_EreignisseDatum,0))=1,"",INDEX(_AnzeigeText2,MATCH(N131,_EreignisseDatum,0)+1))),"")</f>
        <v/>
      </c>
      <c r="P134" s="110"/>
      <c r="Q134" s="108"/>
      <c r="R134" s="70">
        <f>R131-_fstDay+1</f>
        <v>305</v>
      </c>
      <c r="S134" s="68" t="str">
        <f ca="1">IFERROR(IF(ISNA(INDEX(_AnzeigeText2,MATCH(R131,_EreignisseDatum,0))),"",IF(INDEX(_EreignisseHaeufigkeit,MATCH(R131,_EreignisseDatum,0))=1,"",INDEX(_AnzeigeText2,MATCH(R131,_EreignisseDatum,0)+1))),"")</f>
        <v/>
      </c>
      <c r="T134" s="110"/>
      <c r="U134" s="108"/>
      <c r="V134" s="70">
        <f>V131-_fstDay+1</f>
        <v>335</v>
      </c>
      <c r="W134" s="68" t="str">
        <f ca="1">IFERROR(IF(ISNA(INDEX(_AnzeigeText2,MATCH(V131,_EreignisseDatum,0))),"",IF(INDEX(_EreignisseHaeufigkeit,MATCH(V131,_EreignisseDatum,0))=1,"",INDEX(_AnzeigeText2,MATCH(V131,_EreignisseDatum,0)+1))),"")</f>
        <v/>
      </c>
      <c r="X134" s="110"/>
    </row>
    <row r="135" spans="1:24" ht="5.25" customHeight="1" x14ac:dyDescent="0.2">
      <c r="A135" s="106">
        <f>A131+1</f>
        <v>44744</v>
      </c>
      <c r="B135" s="102">
        <f>A135</f>
        <v>44744</v>
      </c>
      <c r="C135" s="104" t="str">
        <f ca="1">IFERROR(INDEX(_AnzeigeText,MATCH(B135,_FeiertagsDaten,0)),"")</f>
        <v/>
      </c>
      <c r="D135" s="112" t="str">
        <f>IF(OR(WEEKDAY(A135,2)=1,DAY(A135)=1),TRUNC((A135-DATE(YEAR(A135+3-MOD(A135-2,7)),1,MOD(A135-2,7)-9))/7),"")</f>
        <v/>
      </c>
      <c r="E135" s="106">
        <f>E131+1</f>
        <v>44775</v>
      </c>
      <c r="F135" s="102">
        <f>E135</f>
        <v>44775</v>
      </c>
      <c r="G135" s="104" t="str">
        <f ca="1">IFERROR(INDEX(_AnzeigeText,MATCH(F135,_FeiertagsDaten,0)),"")</f>
        <v/>
      </c>
      <c r="H135" s="112" t="str">
        <f>IF(OR(WEEKDAY(E135,2)=1,DAY(E135)=1),TRUNC((E135-DATE(YEAR(E135+3-MOD(E135-2,7)),1,MOD(E135-2,7)-9))/7),"")</f>
        <v/>
      </c>
      <c r="I135" s="106">
        <f>I131+1</f>
        <v>44806</v>
      </c>
      <c r="J135" s="102">
        <f>I135</f>
        <v>44806</v>
      </c>
      <c r="K135" s="104" t="str">
        <f ca="1">IFERROR(INDEX(_AnzeigeText,MATCH(J135,_FeiertagsDaten,0)),"")</f>
        <v/>
      </c>
      <c r="L135" s="112" t="str">
        <f>IF(OR(WEEKDAY(I135,2)=1,DAY(I135)=1),TRUNC((I135-DATE(YEAR(I135+3-MOD(I135-2,7)),1,MOD(I135-2,7)-9))/7),"")</f>
        <v/>
      </c>
      <c r="M135" s="106">
        <f>M131+1</f>
        <v>44836</v>
      </c>
      <c r="N135" s="102">
        <f>M135</f>
        <v>44836</v>
      </c>
      <c r="O135" s="104" t="str">
        <f ca="1">IFERROR(INDEX(_AnzeigeText,MATCH(N135,_FeiertagsDaten,0)),"")</f>
        <v/>
      </c>
      <c r="P135" s="112" t="str">
        <f>IF(OR(WEEKDAY(M135,2)=1,DAY(M135)=1),TRUNC((M135-DATE(YEAR(M135+3-MOD(M135-2,7)),1,MOD(M135-2,7)-9))/7),"")</f>
        <v/>
      </c>
      <c r="Q135" s="106">
        <f>Q131+1</f>
        <v>44867</v>
      </c>
      <c r="R135" s="102">
        <f>Q135</f>
        <v>44867</v>
      </c>
      <c r="S135" s="104" t="str">
        <f ca="1">IFERROR(INDEX(_AnzeigeText,MATCH(R135,_FeiertagsDaten,0)),"")</f>
        <v/>
      </c>
      <c r="T135" s="112" t="str">
        <f>IF(OR(WEEKDAY(Q135,2)=1,DAY(Q135)=1),TRUNC((Q135-DATE(YEAR(Q135+3-MOD(Q135-2,7)),1,MOD(Q135-2,7)-9))/7),"")</f>
        <v/>
      </c>
      <c r="U135" s="106">
        <f>U131+1</f>
        <v>44897</v>
      </c>
      <c r="V135" s="102">
        <f>U135</f>
        <v>44897</v>
      </c>
      <c r="W135" s="104" t="str">
        <f ca="1">IFERROR(INDEX(_AnzeigeText,MATCH(V135,_FeiertagsDaten,0)),"")</f>
        <v/>
      </c>
      <c r="X135" s="112" t="str">
        <f>IF(OR(WEEKDAY(U135,2)=1,DAY(U135)=1),TRUNC((U135-DATE(YEAR(U135+3-MOD(U135-2,7)),1,MOD(U135-2,7)-9))/7),"")</f>
        <v/>
      </c>
    </row>
    <row r="136" spans="1:24" ht="5.25" customHeight="1" x14ac:dyDescent="0.2">
      <c r="A136" s="107"/>
      <c r="B136" s="103"/>
      <c r="C136" s="105"/>
      <c r="D136" s="113"/>
      <c r="E136" s="107"/>
      <c r="F136" s="103"/>
      <c r="G136" s="105"/>
      <c r="H136" s="113"/>
      <c r="I136" s="107"/>
      <c r="J136" s="103"/>
      <c r="K136" s="105"/>
      <c r="L136" s="113"/>
      <c r="M136" s="107"/>
      <c r="N136" s="103"/>
      <c r="O136" s="105"/>
      <c r="P136" s="113"/>
      <c r="Q136" s="107"/>
      <c r="R136" s="103"/>
      <c r="S136" s="105"/>
      <c r="T136" s="113"/>
      <c r="U136" s="107"/>
      <c r="V136" s="103"/>
      <c r="W136" s="105"/>
      <c r="X136" s="113"/>
    </row>
    <row r="137" spans="1:24" ht="9.75" customHeight="1" x14ac:dyDescent="0.2">
      <c r="A137" s="107"/>
      <c r="B137" s="103"/>
      <c r="C137" s="69" t="str">
        <f ca="1">IFERROR(INDEX(_AnzeigeText2,MATCH(B135,_EreignisseDatum,0)),"")</f>
        <v/>
      </c>
      <c r="D137" s="109" t="str">
        <f>IF(A135=_Start_MESZ,"SZ",IF(A135=_Ende_MESZ,"SZ",""))</f>
        <v/>
      </c>
      <c r="E137" s="107"/>
      <c r="F137" s="103"/>
      <c r="G137" s="69" t="str">
        <f ca="1">IFERROR(INDEX(_AnzeigeText2,MATCH(F135,_EreignisseDatum,0)),"")</f>
        <v/>
      </c>
      <c r="H137" s="109" t="str">
        <f>IF(E135=_Start_MESZ,"SZ",IF(E135=_Ende_MESZ,"SZ",""))</f>
        <v/>
      </c>
      <c r="I137" s="107"/>
      <c r="J137" s="103"/>
      <c r="K137" s="69" t="str">
        <f ca="1">IFERROR(INDEX(_AnzeigeText2,MATCH(J135,_EreignisseDatum,0)),"")</f>
        <v>Urlaub</v>
      </c>
      <c r="L137" s="109" t="str">
        <f>IF(I135=_Start_MESZ,"SZ",IF(I135=_Ende_MESZ,"SZ",""))</f>
        <v/>
      </c>
      <c r="M137" s="107"/>
      <c r="N137" s="103"/>
      <c r="O137" s="69" t="str">
        <f ca="1">IFERROR(INDEX(_AnzeigeText2,MATCH(N135,_EreignisseDatum,0)),"")</f>
        <v/>
      </c>
      <c r="P137" s="109" t="str">
        <f>IF(M135=_Start_MESZ,"SZ",IF(M135=_Ende_MESZ,"SZ",""))</f>
        <v/>
      </c>
      <c r="Q137" s="107"/>
      <c r="R137" s="103"/>
      <c r="S137" s="69" t="str">
        <f ca="1">IFERROR(INDEX(_AnzeigeText2,MATCH(R135,_EreignisseDatum,0)),"")</f>
        <v/>
      </c>
      <c r="T137" s="109" t="str">
        <f>IF(Q135=_Start_MESZ,"SZ",IF(Q135=_Ende_MESZ,"SZ",""))</f>
        <v/>
      </c>
      <c r="U137" s="107"/>
      <c r="V137" s="103"/>
      <c r="W137" s="69" t="str">
        <f ca="1">IFERROR(INDEX(_AnzeigeText2,MATCH(V135,_EreignisseDatum,0)),"")</f>
        <v/>
      </c>
      <c r="X137" s="109" t="str">
        <f>IF(U135=_Start_MESZ,"SZ",IF(U135=_Ende_MESZ,"SZ",""))</f>
        <v/>
      </c>
    </row>
    <row r="138" spans="1:24" ht="9.75" customHeight="1" thickBot="1" x14ac:dyDescent="0.25">
      <c r="A138" s="108"/>
      <c r="B138" s="70">
        <f>B135-_fstDay+1</f>
        <v>183</v>
      </c>
      <c r="C138" s="68" t="str">
        <f ca="1">IFERROR(IF(ISNA(INDEX(_AnzeigeText2,MATCH(B135,_EreignisseDatum,0))),"",IF(INDEX(_EreignisseHaeufigkeit,MATCH(B135,_EreignisseDatum,0))=1,"",INDEX(_AnzeigeText2,MATCH(B135,_EreignisseDatum,0)+1))),"")</f>
        <v/>
      </c>
      <c r="D138" s="110"/>
      <c r="E138" s="108"/>
      <c r="F138" s="70">
        <f>F135-_fstDay+1</f>
        <v>214</v>
      </c>
      <c r="G138" s="68" t="str">
        <f ca="1">IFERROR(IF(ISNA(INDEX(_AnzeigeText2,MATCH(F135,_EreignisseDatum,0))),"",IF(INDEX(_EreignisseHaeufigkeit,MATCH(F135,_EreignisseDatum,0))=1,"",INDEX(_AnzeigeText2,MATCH(F135,_EreignisseDatum,0)+1))),"")</f>
        <v/>
      </c>
      <c r="H138" s="110"/>
      <c r="I138" s="108"/>
      <c r="J138" s="70">
        <f>J135-_fstDay+1</f>
        <v>245</v>
      </c>
      <c r="K138" s="68" t="str">
        <f ca="1">IFERROR(IF(ISNA(INDEX(_AnzeigeText2,MATCH(J135,_EreignisseDatum,0))),"",IF(INDEX(_EreignisseHaeufigkeit,MATCH(J135,_EreignisseDatum,0))=1,"",INDEX(_AnzeigeText2,MATCH(J135,_EreignisseDatum,0)+1))),"")</f>
        <v/>
      </c>
      <c r="L138" s="110"/>
      <c r="M138" s="108"/>
      <c r="N138" s="70">
        <f>N135-_fstDay+1</f>
        <v>275</v>
      </c>
      <c r="O138" s="68" t="str">
        <f ca="1">IFERROR(IF(ISNA(INDEX(_AnzeigeText2,MATCH(N135,_EreignisseDatum,0))),"",IF(INDEX(_EreignisseHaeufigkeit,MATCH(N135,_EreignisseDatum,0))=1,"",INDEX(_AnzeigeText2,MATCH(N135,_EreignisseDatum,0)+1))),"")</f>
        <v/>
      </c>
      <c r="P138" s="110"/>
      <c r="Q138" s="108"/>
      <c r="R138" s="70">
        <f>R135-_fstDay+1</f>
        <v>306</v>
      </c>
      <c r="S138" s="68" t="str">
        <f ca="1">IFERROR(IF(ISNA(INDEX(_AnzeigeText2,MATCH(R135,_EreignisseDatum,0))),"",IF(INDEX(_EreignisseHaeufigkeit,MATCH(R135,_EreignisseDatum,0))=1,"",INDEX(_AnzeigeText2,MATCH(R135,_EreignisseDatum,0)+1))),"")</f>
        <v/>
      </c>
      <c r="T138" s="110"/>
      <c r="U138" s="108"/>
      <c r="V138" s="70">
        <f>V135-_fstDay+1</f>
        <v>336</v>
      </c>
      <c r="W138" s="68" t="str">
        <f ca="1">IFERROR(IF(ISNA(INDEX(_AnzeigeText2,MATCH(V135,_EreignisseDatum,0))),"",IF(INDEX(_EreignisseHaeufigkeit,MATCH(V135,_EreignisseDatum,0))=1,"",INDEX(_AnzeigeText2,MATCH(V135,_EreignisseDatum,0)+1))),"")</f>
        <v/>
      </c>
      <c r="X138" s="110"/>
    </row>
    <row r="139" spans="1:24" ht="5.25" customHeight="1" x14ac:dyDescent="0.2">
      <c r="A139" s="106">
        <f>A135+1</f>
        <v>44745</v>
      </c>
      <c r="B139" s="102">
        <f>A139</f>
        <v>44745</v>
      </c>
      <c r="C139" s="104" t="str">
        <f ca="1">IFERROR(INDEX(_AnzeigeText,MATCH(B139,_FeiertagsDaten,0)),"")</f>
        <v/>
      </c>
      <c r="D139" s="112" t="str">
        <f>IF(OR(WEEKDAY(A139,2)=1,DAY(A139)=1),TRUNC((A139-DATE(YEAR(A139+3-MOD(A139-2,7)),1,MOD(A139-2,7)-9))/7),"")</f>
        <v/>
      </c>
      <c r="E139" s="106">
        <f>E135+1</f>
        <v>44776</v>
      </c>
      <c r="F139" s="102">
        <f>E139</f>
        <v>44776</v>
      </c>
      <c r="G139" s="104" t="str">
        <f ca="1">IFERROR(INDEX(_AnzeigeText,MATCH(F139,_FeiertagsDaten,0)),"")</f>
        <v/>
      </c>
      <c r="H139" s="112" t="str">
        <f>IF(OR(WEEKDAY(E139,2)=1,DAY(E139)=1),TRUNC((E139-DATE(YEAR(E139+3-MOD(E139-2,7)),1,MOD(E139-2,7)-9))/7),"")</f>
        <v/>
      </c>
      <c r="I139" s="106">
        <f>I135+1</f>
        <v>44807</v>
      </c>
      <c r="J139" s="102">
        <f>I139</f>
        <v>44807</v>
      </c>
      <c r="K139" s="104" t="str">
        <f ca="1">IFERROR(INDEX(_AnzeigeText,MATCH(J139,_FeiertagsDaten,0)),"")</f>
        <v/>
      </c>
      <c r="L139" s="112" t="str">
        <f>IF(OR(WEEKDAY(I139,2)=1,DAY(I139)=1),TRUNC((I139-DATE(YEAR(I139+3-MOD(I139-2,7)),1,MOD(I139-2,7)-9))/7),"")</f>
        <v/>
      </c>
      <c r="M139" s="106">
        <f>M135+1</f>
        <v>44837</v>
      </c>
      <c r="N139" s="102">
        <f>M139</f>
        <v>44837</v>
      </c>
      <c r="O139" s="104" t="str">
        <f ca="1">IFERROR(INDEX(_AnzeigeText,MATCH(N139,_FeiertagsDaten,0)),"")</f>
        <v>Tag der Deutschen Einheit</v>
      </c>
      <c r="P139" s="112">
        <f>IF(OR(WEEKDAY(M139,2)=1,DAY(M139)=1),TRUNC((M139-DATE(YEAR(M139+3-MOD(M139-2,7)),1,MOD(M139-2,7)-9))/7),"")</f>
        <v>40</v>
      </c>
      <c r="Q139" s="106">
        <f>Q135+1</f>
        <v>44868</v>
      </c>
      <c r="R139" s="102">
        <f>Q139</f>
        <v>44868</v>
      </c>
      <c r="S139" s="104" t="str">
        <f ca="1">IFERROR(INDEX(_AnzeigeText,MATCH(R139,_FeiertagsDaten,0)),"")</f>
        <v/>
      </c>
      <c r="T139" s="112" t="str">
        <f>IF(OR(WEEKDAY(Q139,2)=1,DAY(Q139)=1),TRUNC((Q139-DATE(YEAR(Q139+3-MOD(Q139-2,7)),1,MOD(Q139-2,7)-9))/7),"")</f>
        <v/>
      </c>
      <c r="U139" s="106">
        <f>U135+1</f>
        <v>44898</v>
      </c>
      <c r="V139" s="102">
        <f>U139</f>
        <v>44898</v>
      </c>
      <c r="W139" s="104" t="str">
        <f ca="1">IFERROR(INDEX(_AnzeigeText,MATCH(V139,_FeiertagsDaten,0)),"")</f>
        <v/>
      </c>
      <c r="X139" s="112" t="str">
        <f>IF(OR(WEEKDAY(U139,2)=1,DAY(U139)=1),TRUNC((U139-DATE(YEAR(U139+3-MOD(U139-2,7)),1,MOD(U139-2,7)-9))/7),"")</f>
        <v/>
      </c>
    </row>
    <row r="140" spans="1:24" ht="5.25" customHeight="1" x14ac:dyDescent="0.2">
      <c r="A140" s="107"/>
      <c r="B140" s="103"/>
      <c r="C140" s="105"/>
      <c r="D140" s="113"/>
      <c r="E140" s="107"/>
      <c r="F140" s="103"/>
      <c r="G140" s="105"/>
      <c r="H140" s="113"/>
      <c r="I140" s="107"/>
      <c r="J140" s="103"/>
      <c r="K140" s="105"/>
      <c r="L140" s="113"/>
      <c r="M140" s="107"/>
      <c r="N140" s="103"/>
      <c r="O140" s="105"/>
      <c r="P140" s="113"/>
      <c r="Q140" s="107"/>
      <c r="R140" s="103"/>
      <c r="S140" s="105"/>
      <c r="T140" s="113"/>
      <c r="U140" s="107"/>
      <c r="V140" s="103"/>
      <c r="W140" s="105"/>
      <c r="X140" s="113"/>
    </row>
    <row r="141" spans="1:24" ht="9.75" customHeight="1" x14ac:dyDescent="0.2">
      <c r="A141" s="107"/>
      <c r="B141" s="103"/>
      <c r="C141" s="69" t="str">
        <f ca="1">IFERROR(INDEX(_AnzeigeText2,MATCH(B139,_EreignisseDatum,0)),"")</f>
        <v/>
      </c>
      <c r="D141" s="109" t="str">
        <f>IF(A139=_Start_MESZ,"SZ",IF(A139=_Ende_MESZ,"SZ",""))</f>
        <v/>
      </c>
      <c r="E141" s="107"/>
      <c r="F141" s="103"/>
      <c r="G141" s="69" t="str">
        <f ca="1">IFERROR(INDEX(_AnzeigeText2,MATCH(F139,_EreignisseDatum,0)),"")</f>
        <v/>
      </c>
      <c r="H141" s="109" t="str">
        <f>IF(E139=_Start_MESZ,"SZ",IF(E139=_Ende_MESZ,"SZ",""))</f>
        <v/>
      </c>
      <c r="I141" s="107"/>
      <c r="J141" s="103"/>
      <c r="K141" s="69" t="str">
        <f ca="1">IFERROR(INDEX(_AnzeigeText2,MATCH(J139,_EreignisseDatum,0)),"")</f>
        <v/>
      </c>
      <c r="L141" s="109" t="str">
        <f>IF(I139=_Start_MESZ,"SZ",IF(I139=_Ende_MESZ,"SZ",""))</f>
        <v/>
      </c>
      <c r="M141" s="107"/>
      <c r="N141" s="103"/>
      <c r="O141" s="69" t="str">
        <f ca="1">IFERROR(INDEX(_AnzeigeText2,MATCH(N139,_EreignisseDatum,0)),"")</f>
        <v/>
      </c>
      <c r="P141" s="109" t="str">
        <f>IF(M139=_Start_MESZ,"SZ",IF(M139=_Ende_MESZ,"SZ",""))</f>
        <v/>
      </c>
      <c r="Q141" s="107"/>
      <c r="R141" s="103"/>
      <c r="S141" s="69" t="str">
        <f ca="1">IFERROR(INDEX(_AnzeigeText2,MATCH(R139,_EreignisseDatum,0)),"")</f>
        <v/>
      </c>
      <c r="T141" s="109" t="str">
        <f>IF(Q139=_Start_MESZ,"SZ",IF(Q139=_Ende_MESZ,"SZ",""))</f>
        <v/>
      </c>
      <c r="U141" s="107"/>
      <c r="V141" s="103"/>
      <c r="W141" s="69" t="str">
        <f ca="1">IFERROR(INDEX(_AnzeigeText2,MATCH(V139,_EreignisseDatum,0)),"")</f>
        <v/>
      </c>
      <c r="X141" s="109" t="str">
        <f>IF(U139=_Start_MESZ,"SZ",IF(U139=_Ende_MESZ,"SZ",""))</f>
        <v/>
      </c>
    </row>
    <row r="142" spans="1:24" ht="9.75" customHeight="1" thickBot="1" x14ac:dyDescent="0.25">
      <c r="A142" s="108"/>
      <c r="B142" s="70">
        <f>B139-_fstDay+1</f>
        <v>184</v>
      </c>
      <c r="C142" s="68" t="str">
        <f ca="1">IFERROR(IF(ISNA(INDEX(_AnzeigeText2,MATCH(B139,_EreignisseDatum,0))),"",IF(INDEX(_EreignisseHaeufigkeit,MATCH(B139,_EreignisseDatum,0))=1,"",INDEX(_AnzeigeText2,MATCH(B139,_EreignisseDatum,0)+1))),"")</f>
        <v/>
      </c>
      <c r="D142" s="110"/>
      <c r="E142" s="108"/>
      <c r="F142" s="70">
        <f>F139-_fstDay+1</f>
        <v>215</v>
      </c>
      <c r="G142" s="68" t="str">
        <f ca="1">IFERROR(IF(ISNA(INDEX(_AnzeigeText2,MATCH(F139,_EreignisseDatum,0))),"",IF(INDEX(_EreignisseHaeufigkeit,MATCH(F139,_EreignisseDatum,0))=1,"",INDEX(_AnzeigeText2,MATCH(F139,_EreignisseDatum,0)+1))),"")</f>
        <v/>
      </c>
      <c r="H142" s="110"/>
      <c r="I142" s="108"/>
      <c r="J142" s="70">
        <f>J139-_fstDay+1</f>
        <v>246</v>
      </c>
      <c r="K142" s="68" t="str">
        <f ca="1">IFERROR(IF(ISNA(INDEX(_AnzeigeText2,MATCH(J139,_EreignisseDatum,0))),"",IF(INDEX(_EreignisseHaeufigkeit,MATCH(J139,_EreignisseDatum,0))=1,"",INDEX(_AnzeigeText2,MATCH(J139,_EreignisseDatum,0)+1))),"")</f>
        <v/>
      </c>
      <c r="L142" s="110"/>
      <c r="M142" s="108"/>
      <c r="N142" s="70">
        <f>N139-_fstDay+1</f>
        <v>276</v>
      </c>
      <c r="O142" s="68" t="str">
        <f ca="1">IFERROR(IF(ISNA(INDEX(_AnzeigeText2,MATCH(N139,_EreignisseDatum,0))),"",IF(INDEX(_EreignisseHaeufigkeit,MATCH(N139,_EreignisseDatum,0))=1,"",INDEX(_AnzeigeText2,MATCH(N139,_EreignisseDatum,0)+1))),"")</f>
        <v/>
      </c>
      <c r="P142" s="110"/>
      <c r="Q142" s="108"/>
      <c r="R142" s="70">
        <f>R139-_fstDay+1</f>
        <v>307</v>
      </c>
      <c r="S142" s="68" t="str">
        <f ca="1">IFERROR(IF(ISNA(INDEX(_AnzeigeText2,MATCH(R139,_EreignisseDatum,0))),"",IF(INDEX(_EreignisseHaeufigkeit,MATCH(R139,_EreignisseDatum,0))=1,"",INDEX(_AnzeigeText2,MATCH(R139,_EreignisseDatum,0)+1))),"")</f>
        <v/>
      </c>
      <c r="T142" s="110"/>
      <c r="U142" s="108"/>
      <c r="V142" s="70">
        <f>V139-_fstDay+1</f>
        <v>337</v>
      </c>
      <c r="W142" s="68" t="str">
        <f ca="1">IFERROR(IF(ISNA(INDEX(_AnzeigeText2,MATCH(V139,_EreignisseDatum,0))),"",IF(INDEX(_EreignisseHaeufigkeit,MATCH(V139,_EreignisseDatum,0))=1,"",INDEX(_AnzeigeText2,MATCH(V139,_EreignisseDatum,0)+1))),"")</f>
        <v/>
      </c>
      <c r="X142" s="110"/>
    </row>
    <row r="143" spans="1:24" ht="5.25" customHeight="1" x14ac:dyDescent="0.2">
      <c r="A143" s="106">
        <f>A139+1</f>
        <v>44746</v>
      </c>
      <c r="B143" s="102">
        <f>A143</f>
        <v>44746</v>
      </c>
      <c r="C143" s="104" t="str">
        <f ca="1">IFERROR(INDEX(_AnzeigeText,MATCH(B143,_FeiertagsDaten,0)),"")</f>
        <v/>
      </c>
      <c r="D143" s="112">
        <f>IF(OR(WEEKDAY(A143,2)=1,DAY(A143)=1),TRUNC((A143-DATE(YEAR(A143+3-MOD(A143-2,7)),1,MOD(A143-2,7)-9))/7),"")</f>
        <v>27</v>
      </c>
      <c r="E143" s="106">
        <f>E139+1</f>
        <v>44777</v>
      </c>
      <c r="F143" s="102">
        <f>E143</f>
        <v>44777</v>
      </c>
      <c r="G143" s="104" t="str">
        <f ca="1">IFERROR(INDEX(_AnzeigeText,MATCH(F143,_FeiertagsDaten,0)),"")</f>
        <v/>
      </c>
      <c r="H143" s="112" t="str">
        <f>IF(OR(WEEKDAY(E143,2)=1,DAY(E143)=1),TRUNC((E143-DATE(YEAR(E143+3-MOD(E143-2,7)),1,MOD(E143-2,7)-9))/7),"")</f>
        <v/>
      </c>
      <c r="I143" s="106">
        <f>I139+1</f>
        <v>44808</v>
      </c>
      <c r="J143" s="102">
        <f>I143</f>
        <v>44808</v>
      </c>
      <c r="K143" s="104" t="str">
        <f ca="1">IFERROR(INDEX(_AnzeigeText,MATCH(J143,_FeiertagsDaten,0)),"")</f>
        <v/>
      </c>
      <c r="L143" s="112" t="str">
        <f>IF(OR(WEEKDAY(I143,2)=1,DAY(I143)=1),TRUNC((I143-DATE(YEAR(I143+3-MOD(I143-2,7)),1,MOD(I143-2,7)-9))/7),"")</f>
        <v/>
      </c>
      <c r="M143" s="106">
        <f>M139+1</f>
        <v>44838</v>
      </c>
      <c r="N143" s="102">
        <f>M143</f>
        <v>44838</v>
      </c>
      <c r="O143" s="104" t="str">
        <f ca="1">IFERROR(INDEX(_AnzeigeText,MATCH(N143,_FeiertagsDaten,0)),"")</f>
        <v/>
      </c>
      <c r="P143" s="112" t="str">
        <f>IF(OR(WEEKDAY(M143,2)=1,DAY(M143)=1),TRUNC((M143-DATE(YEAR(M143+3-MOD(M143-2,7)),1,MOD(M143-2,7)-9))/7),"")</f>
        <v/>
      </c>
      <c r="Q143" s="106">
        <f>Q139+1</f>
        <v>44869</v>
      </c>
      <c r="R143" s="102">
        <f>Q143</f>
        <v>44869</v>
      </c>
      <c r="S143" s="104" t="str">
        <f ca="1">IFERROR(INDEX(_AnzeigeText,MATCH(R143,_FeiertagsDaten,0)),"")</f>
        <v/>
      </c>
      <c r="T143" s="112" t="str">
        <f>IF(OR(WEEKDAY(Q143,2)=1,DAY(Q143)=1),TRUNC((Q143-DATE(YEAR(Q143+3-MOD(Q143-2,7)),1,MOD(Q143-2,7)-9))/7),"")</f>
        <v/>
      </c>
      <c r="U143" s="106">
        <f>U139+1</f>
        <v>44899</v>
      </c>
      <c r="V143" s="102">
        <f>U143</f>
        <v>44899</v>
      </c>
      <c r="W143" s="104" t="str">
        <f ca="1">IFERROR(INDEX(_AnzeigeText,MATCH(V143,_FeiertagsDaten,0)),"")</f>
        <v>2. Advent</v>
      </c>
      <c r="X143" s="112" t="str">
        <f>IF(OR(WEEKDAY(U143,2)=1,DAY(U143)=1),TRUNC((U143-DATE(YEAR(U143+3-MOD(U143-2,7)),1,MOD(U143-2,7)-9))/7),"")</f>
        <v/>
      </c>
    </row>
    <row r="144" spans="1:24" ht="5.25" customHeight="1" x14ac:dyDescent="0.2">
      <c r="A144" s="107"/>
      <c r="B144" s="103"/>
      <c r="C144" s="105"/>
      <c r="D144" s="113"/>
      <c r="E144" s="107"/>
      <c r="F144" s="103"/>
      <c r="G144" s="105"/>
      <c r="H144" s="113"/>
      <c r="I144" s="107"/>
      <c r="J144" s="103"/>
      <c r="K144" s="105"/>
      <c r="L144" s="113"/>
      <c r="M144" s="107"/>
      <c r="N144" s="103"/>
      <c r="O144" s="105"/>
      <c r="P144" s="113"/>
      <c r="Q144" s="107"/>
      <c r="R144" s="103"/>
      <c r="S144" s="105"/>
      <c r="T144" s="113"/>
      <c r="U144" s="107"/>
      <c r="V144" s="103"/>
      <c r="W144" s="105"/>
      <c r="X144" s="113"/>
    </row>
    <row r="145" spans="1:24" ht="9.75" customHeight="1" x14ac:dyDescent="0.2">
      <c r="A145" s="107"/>
      <c r="B145" s="103"/>
      <c r="C145" s="69" t="str">
        <f ca="1">IFERROR(INDEX(_AnzeigeText2,MATCH(B143,_EreignisseDatum,0)),"")</f>
        <v/>
      </c>
      <c r="D145" s="109" t="str">
        <f>IF(A143=_Start_MESZ,"SZ",IF(A143=_Ende_MESZ,"SZ",""))</f>
        <v/>
      </c>
      <c r="E145" s="107"/>
      <c r="F145" s="103"/>
      <c r="G145" s="69" t="str">
        <f ca="1">IFERROR(INDEX(_AnzeigeText2,MATCH(F143,_EreignisseDatum,0)),"")</f>
        <v/>
      </c>
      <c r="H145" s="109" t="str">
        <f>IF(E143=_Start_MESZ,"SZ",IF(E143=_Ende_MESZ,"SZ",""))</f>
        <v/>
      </c>
      <c r="I145" s="107"/>
      <c r="J145" s="103"/>
      <c r="K145" s="69" t="str">
        <f ca="1">IFERROR(INDEX(_AnzeigeText2,MATCH(J143,_EreignisseDatum,0)),"")</f>
        <v/>
      </c>
      <c r="L145" s="109" t="str">
        <f>IF(I143=_Start_MESZ,"SZ",IF(I143=_Ende_MESZ,"SZ",""))</f>
        <v/>
      </c>
      <c r="M145" s="107"/>
      <c r="N145" s="103"/>
      <c r="O145" s="69" t="str">
        <f ca="1">IFERROR(INDEX(_AnzeigeText2,MATCH(N143,_EreignisseDatum,0)),"")</f>
        <v/>
      </c>
      <c r="P145" s="109" t="str">
        <f>IF(M143=_Start_MESZ,"SZ",IF(M143=_Ende_MESZ,"SZ",""))</f>
        <v/>
      </c>
      <c r="Q145" s="107"/>
      <c r="R145" s="103"/>
      <c r="S145" s="69" t="str">
        <f ca="1">IFERROR(INDEX(_AnzeigeText2,MATCH(R143,_EreignisseDatum,0)),"")</f>
        <v/>
      </c>
      <c r="T145" s="109" t="str">
        <f>IF(Q143=_Start_MESZ,"SZ",IF(Q143=_Ende_MESZ,"SZ",""))</f>
        <v/>
      </c>
      <c r="U145" s="107"/>
      <c r="V145" s="103"/>
      <c r="W145" s="69" t="str">
        <f ca="1">IFERROR(INDEX(_AnzeigeText2,MATCH(V143,_EreignisseDatum,0)),"")</f>
        <v/>
      </c>
      <c r="X145" s="109" t="str">
        <f>IF(U143=_Start_MESZ,"SZ",IF(U143=_Ende_MESZ,"SZ",""))</f>
        <v/>
      </c>
    </row>
    <row r="146" spans="1:24" ht="9.75" customHeight="1" thickBot="1" x14ac:dyDescent="0.25">
      <c r="A146" s="108"/>
      <c r="B146" s="70">
        <f>B143-_fstDay+1</f>
        <v>185</v>
      </c>
      <c r="C146" s="68" t="str">
        <f ca="1">IFERROR(IF(ISNA(INDEX(_AnzeigeText2,MATCH(B143,_EreignisseDatum,0))),"",IF(INDEX(_EreignisseHaeufigkeit,MATCH(B143,_EreignisseDatum,0))=1,"",INDEX(_AnzeigeText2,MATCH(B143,_EreignisseDatum,0)+1))),"")</f>
        <v/>
      </c>
      <c r="D146" s="110"/>
      <c r="E146" s="108"/>
      <c r="F146" s="70">
        <f>F143-_fstDay+1</f>
        <v>216</v>
      </c>
      <c r="G146" s="68" t="str">
        <f ca="1">IFERROR(IF(ISNA(INDEX(_AnzeigeText2,MATCH(F143,_EreignisseDatum,0))),"",IF(INDEX(_EreignisseHaeufigkeit,MATCH(F143,_EreignisseDatum,0))=1,"",INDEX(_AnzeigeText2,MATCH(F143,_EreignisseDatum,0)+1))),"")</f>
        <v/>
      </c>
      <c r="H146" s="110"/>
      <c r="I146" s="108"/>
      <c r="J146" s="70">
        <f>J143-_fstDay+1</f>
        <v>247</v>
      </c>
      <c r="K146" s="68" t="str">
        <f ca="1">IFERROR(IF(ISNA(INDEX(_AnzeigeText2,MATCH(J143,_EreignisseDatum,0))),"",IF(INDEX(_EreignisseHaeufigkeit,MATCH(J143,_EreignisseDatum,0))=1,"",INDEX(_AnzeigeText2,MATCH(J143,_EreignisseDatum,0)+1))),"")</f>
        <v/>
      </c>
      <c r="L146" s="110"/>
      <c r="M146" s="108"/>
      <c r="N146" s="70">
        <f>N143-_fstDay+1</f>
        <v>277</v>
      </c>
      <c r="O146" s="68" t="str">
        <f ca="1">IFERROR(IF(ISNA(INDEX(_AnzeigeText2,MATCH(N143,_EreignisseDatum,0))),"",IF(INDEX(_EreignisseHaeufigkeit,MATCH(N143,_EreignisseDatum,0))=1,"",INDEX(_AnzeigeText2,MATCH(N143,_EreignisseDatum,0)+1))),"")</f>
        <v/>
      </c>
      <c r="P146" s="110"/>
      <c r="Q146" s="108"/>
      <c r="R146" s="70">
        <f>R143-_fstDay+1</f>
        <v>308</v>
      </c>
      <c r="S146" s="68" t="str">
        <f ca="1">IFERROR(IF(ISNA(INDEX(_AnzeigeText2,MATCH(R143,_EreignisseDatum,0))),"",IF(INDEX(_EreignisseHaeufigkeit,MATCH(R143,_EreignisseDatum,0))=1,"",INDEX(_AnzeigeText2,MATCH(R143,_EreignisseDatum,0)+1))),"")</f>
        <v/>
      </c>
      <c r="T146" s="110"/>
      <c r="U146" s="108"/>
      <c r="V146" s="70">
        <f>V143-_fstDay+1</f>
        <v>338</v>
      </c>
      <c r="W146" s="68" t="str">
        <f ca="1">IFERROR(IF(ISNA(INDEX(_AnzeigeText2,MATCH(V143,_EreignisseDatum,0))),"",IF(INDEX(_EreignisseHaeufigkeit,MATCH(V143,_EreignisseDatum,0))=1,"",INDEX(_AnzeigeText2,MATCH(V143,_EreignisseDatum,0)+1))),"")</f>
        <v/>
      </c>
      <c r="X146" s="110"/>
    </row>
    <row r="147" spans="1:24" ht="5.25" customHeight="1" x14ac:dyDescent="0.2">
      <c r="A147" s="106">
        <f>A143+1</f>
        <v>44747</v>
      </c>
      <c r="B147" s="102">
        <f>A147</f>
        <v>44747</v>
      </c>
      <c r="C147" s="104" t="str">
        <f ca="1">IFERROR(INDEX(_AnzeigeText,MATCH(B147,_FeiertagsDaten,0)),"")</f>
        <v/>
      </c>
      <c r="D147" s="112" t="str">
        <f>IF(OR(WEEKDAY(A147,2)=1,DAY(A147)=1),TRUNC((A147-DATE(YEAR(A147+3-MOD(A147-2,7)),1,MOD(A147-2,7)-9))/7),"")</f>
        <v/>
      </c>
      <c r="E147" s="106">
        <f>E143+1</f>
        <v>44778</v>
      </c>
      <c r="F147" s="102">
        <f>E147</f>
        <v>44778</v>
      </c>
      <c r="G147" s="104" t="str">
        <f ca="1">IFERROR(INDEX(_AnzeigeText,MATCH(F147,_FeiertagsDaten,0)),"")</f>
        <v/>
      </c>
      <c r="H147" s="112" t="str">
        <f>IF(OR(WEEKDAY(E147,2)=1,DAY(E147)=1),TRUNC((E147-DATE(YEAR(E147+3-MOD(E147-2,7)),1,MOD(E147-2,7)-9))/7),"")</f>
        <v/>
      </c>
      <c r="I147" s="106">
        <f>I143+1</f>
        <v>44809</v>
      </c>
      <c r="J147" s="102">
        <f>I147</f>
        <v>44809</v>
      </c>
      <c r="K147" s="104" t="str">
        <f ca="1">IFERROR(INDEX(_AnzeigeText,MATCH(J147,_FeiertagsDaten,0)),"")</f>
        <v/>
      </c>
      <c r="L147" s="112">
        <f>IF(OR(WEEKDAY(I147,2)=1,DAY(I147)=1),TRUNC((I147-DATE(YEAR(I147+3-MOD(I147-2,7)),1,MOD(I147-2,7)-9))/7),"")</f>
        <v>36</v>
      </c>
      <c r="M147" s="106">
        <f>M143+1</f>
        <v>44839</v>
      </c>
      <c r="N147" s="102">
        <f>M147</f>
        <v>44839</v>
      </c>
      <c r="O147" s="104" t="str">
        <f ca="1">IFERROR(INDEX(_AnzeigeText,MATCH(N147,_FeiertagsDaten,0)),"")</f>
        <v/>
      </c>
      <c r="P147" s="112" t="str">
        <f>IF(OR(WEEKDAY(M147,2)=1,DAY(M147)=1),TRUNC((M147-DATE(YEAR(M147+3-MOD(M147-2,7)),1,MOD(M147-2,7)-9))/7),"")</f>
        <v/>
      </c>
      <c r="Q147" s="106">
        <f>Q143+1</f>
        <v>44870</v>
      </c>
      <c r="R147" s="102">
        <f>Q147</f>
        <v>44870</v>
      </c>
      <c r="S147" s="104" t="str">
        <f ca="1">IFERROR(INDEX(_AnzeigeText,MATCH(R147,_FeiertagsDaten,0)),"")</f>
        <v/>
      </c>
      <c r="T147" s="112" t="str">
        <f>IF(OR(WEEKDAY(Q147,2)=1,DAY(Q147)=1),TRUNC((Q147-DATE(YEAR(Q147+3-MOD(Q147-2,7)),1,MOD(Q147-2,7)-9))/7),"")</f>
        <v/>
      </c>
      <c r="U147" s="106">
        <f>U143+1</f>
        <v>44900</v>
      </c>
      <c r="V147" s="102">
        <f>U147</f>
        <v>44900</v>
      </c>
      <c r="W147" s="104" t="str">
        <f ca="1">IFERROR(INDEX(_AnzeigeText,MATCH(V147,_FeiertagsDaten,0)),"")</f>
        <v/>
      </c>
      <c r="X147" s="112">
        <f>IF(OR(WEEKDAY(U147,2)=1,DAY(U147)=1),TRUNC((U147-DATE(YEAR(U147+3-MOD(U147-2,7)),1,MOD(U147-2,7)-9))/7),"")</f>
        <v>49</v>
      </c>
    </row>
    <row r="148" spans="1:24" ht="5.25" customHeight="1" x14ac:dyDescent="0.2">
      <c r="A148" s="107"/>
      <c r="B148" s="103"/>
      <c r="C148" s="105"/>
      <c r="D148" s="113"/>
      <c r="E148" s="107"/>
      <c r="F148" s="103"/>
      <c r="G148" s="105"/>
      <c r="H148" s="113"/>
      <c r="I148" s="107"/>
      <c r="J148" s="103"/>
      <c r="K148" s="105"/>
      <c r="L148" s="113"/>
      <c r="M148" s="107"/>
      <c r="N148" s="103"/>
      <c r="O148" s="105"/>
      <c r="P148" s="113"/>
      <c r="Q148" s="107"/>
      <c r="R148" s="103"/>
      <c r="S148" s="105"/>
      <c r="T148" s="113"/>
      <c r="U148" s="107"/>
      <c r="V148" s="103"/>
      <c r="W148" s="105"/>
      <c r="X148" s="113"/>
    </row>
    <row r="149" spans="1:24" ht="9.75" customHeight="1" x14ac:dyDescent="0.2">
      <c r="A149" s="107"/>
      <c r="B149" s="103"/>
      <c r="C149" s="69" t="str">
        <f ca="1">IFERROR(INDEX(_AnzeigeText2,MATCH(B147,_EreignisseDatum,0)),"")</f>
        <v/>
      </c>
      <c r="D149" s="109" t="str">
        <f>IF(A147=_Start_MESZ,"SZ",IF(A147=_Ende_MESZ,"SZ",""))</f>
        <v/>
      </c>
      <c r="E149" s="107"/>
      <c r="F149" s="103"/>
      <c r="G149" s="69" t="str">
        <f ca="1">IFERROR(INDEX(_AnzeigeText2,MATCH(F147,_EreignisseDatum,0)),"")</f>
        <v/>
      </c>
      <c r="H149" s="109" t="str">
        <f>IF(E147=_Start_MESZ,"SZ",IF(E147=_Ende_MESZ,"SZ",""))</f>
        <v/>
      </c>
      <c r="I149" s="107"/>
      <c r="J149" s="103"/>
      <c r="K149" s="69" t="str">
        <f ca="1">IFERROR(INDEX(_AnzeigeText2,MATCH(J147,_EreignisseDatum,0)),"")</f>
        <v>Urlaub</v>
      </c>
      <c r="L149" s="109" t="str">
        <f>IF(I147=_Start_MESZ,"SZ",IF(I147=_Ende_MESZ,"SZ",""))</f>
        <v/>
      </c>
      <c r="M149" s="107"/>
      <c r="N149" s="103"/>
      <c r="O149" s="69" t="str">
        <f ca="1">IFERROR(INDEX(_AnzeigeText2,MATCH(N147,_EreignisseDatum,0)),"")</f>
        <v/>
      </c>
      <c r="P149" s="109" t="str">
        <f>IF(M147=_Start_MESZ,"SZ",IF(M147=_Ende_MESZ,"SZ",""))</f>
        <v/>
      </c>
      <c r="Q149" s="107"/>
      <c r="R149" s="103"/>
      <c r="S149" s="69" t="str">
        <f ca="1">IFERROR(INDEX(_AnzeigeText2,MATCH(R147,_EreignisseDatum,0)),"")</f>
        <v/>
      </c>
      <c r="T149" s="109" t="str">
        <f>IF(Q147=_Start_MESZ,"SZ",IF(Q147=_Ende_MESZ,"SZ",""))</f>
        <v/>
      </c>
      <c r="U149" s="107"/>
      <c r="V149" s="103"/>
      <c r="W149" s="69" t="str">
        <f ca="1">IFERROR(INDEX(_AnzeigeText2,MATCH(V147,_EreignisseDatum,0)),"")</f>
        <v/>
      </c>
      <c r="X149" s="109" t="str">
        <f>IF(U147=_Start_MESZ,"SZ",IF(U147=_Ende_MESZ,"SZ",""))</f>
        <v/>
      </c>
    </row>
    <row r="150" spans="1:24" ht="9.75" customHeight="1" thickBot="1" x14ac:dyDescent="0.25">
      <c r="A150" s="108"/>
      <c r="B150" s="70">
        <f>B147-_fstDay+1</f>
        <v>186</v>
      </c>
      <c r="C150" s="68" t="str">
        <f ca="1">IFERROR(IF(ISNA(INDEX(_AnzeigeText2,MATCH(B147,_EreignisseDatum,0))),"",IF(INDEX(_EreignisseHaeufigkeit,MATCH(B147,_EreignisseDatum,0))=1,"",INDEX(_AnzeigeText2,MATCH(B147,_EreignisseDatum,0)+1))),"")</f>
        <v/>
      </c>
      <c r="D150" s="110"/>
      <c r="E150" s="108"/>
      <c r="F150" s="70">
        <f>F147-_fstDay+1</f>
        <v>217</v>
      </c>
      <c r="G150" s="68" t="str">
        <f ca="1">IFERROR(IF(ISNA(INDEX(_AnzeigeText2,MATCH(F147,_EreignisseDatum,0))),"",IF(INDEX(_EreignisseHaeufigkeit,MATCH(F147,_EreignisseDatum,0))=1,"",INDEX(_AnzeigeText2,MATCH(F147,_EreignisseDatum,0)+1))),"")</f>
        <v/>
      </c>
      <c r="H150" s="110"/>
      <c r="I150" s="108"/>
      <c r="J150" s="70">
        <f>J147-_fstDay+1</f>
        <v>248</v>
      </c>
      <c r="K150" s="68" t="str">
        <f ca="1">IFERROR(IF(ISNA(INDEX(_AnzeigeText2,MATCH(J147,_EreignisseDatum,0))),"",IF(INDEX(_EreignisseHaeufigkeit,MATCH(J147,_EreignisseDatum,0))=1,"",INDEX(_AnzeigeText2,MATCH(J147,_EreignisseDatum,0)+1))),"")</f>
        <v/>
      </c>
      <c r="L150" s="110"/>
      <c r="M150" s="108"/>
      <c r="N150" s="70">
        <f>N147-_fstDay+1</f>
        <v>278</v>
      </c>
      <c r="O150" s="68" t="str">
        <f ca="1">IFERROR(IF(ISNA(INDEX(_AnzeigeText2,MATCH(N147,_EreignisseDatum,0))),"",IF(INDEX(_EreignisseHaeufigkeit,MATCH(N147,_EreignisseDatum,0))=1,"",INDEX(_AnzeigeText2,MATCH(N147,_EreignisseDatum,0)+1))),"")</f>
        <v/>
      </c>
      <c r="P150" s="110"/>
      <c r="Q150" s="108"/>
      <c r="R150" s="70">
        <f>R147-_fstDay+1</f>
        <v>309</v>
      </c>
      <c r="S150" s="68" t="str">
        <f ca="1">IFERROR(IF(ISNA(INDEX(_AnzeigeText2,MATCH(R147,_EreignisseDatum,0))),"",IF(INDEX(_EreignisseHaeufigkeit,MATCH(R147,_EreignisseDatum,0))=1,"",INDEX(_AnzeigeText2,MATCH(R147,_EreignisseDatum,0)+1))),"")</f>
        <v/>
      </c>
      <c r="T150" s="110"/>
      <c r="U150" s="108"/>
      <c r="V150" s="70">
        <f>V147-_fstDay+1</f>
        <v>339</v>
      </c>
      <c r="W150" s="68" t="str">
        <f ca="1">IFERROR(IF(ISNA(INDEX(_AnzeigeText2,MATCH(V147,_EreignisseDatum,0))),"",IF(INDEX(_EreignisseHaeufigkeit,MATCH(V147,_EreignisseDatum,0))=1,"",INDEX(_AnzeigeText2,MATCH(V147,_EreignisseDatum,0)+1))),"")</f>
        <v/>
      </c>
      <c r="X150" s="110"/>
    </row>
    <row r="151" spans="1:24" ht="5.25" customHeight="1" x14ac:dyDescent="0.2">
      <c r="A151" s="106">
        <f>A147+1</f>
        <v>44748</v>
      </c>
      <c r="B151" s="102">
        <f>A151</f>
        <v>44748</v>
      </c>
      <c r="C151" s="104" t="str">
        <f ca="1">IFERROR(INDEX(_AnzeigeText,MATCH(B151,_FeiertagsDaten,0)),"")</f>
        <v/>
      </c>
      <c r="D151" s="112" t="str">
        <f>IF(OR(WEEKDAY(A151,2)=1,DAY(A151)=1),TRUNC((A151-DATE(YEAR(A151+3-MOD(A151-2,7)),1,MOD(A151-2,7)-9))/7),"")</f>
        <v/>
      </c>
      <c r="E151" s="106">
        <f>E147+1</f>
        <v>44779</v>
      </c>
      <c r="F151" s="102">
        <f>E151</f>
        <v>44779</v>
      </c>
      <c r="G151" s="104" t="str">
        <f ca="1">IFERROR(INDEX(_AnzeigeText,MATCH(F151,_FeiertagsDaten,0)),"")</f>
        <v/>
      </c>
      <c r="H151" s="112" t="str">
        <f>IF(OR(WEEKDAY(E151,2)=1,DAY(E151)=1),TRUNC((E151-DATE(YEAR(E151+3-MOD(E151-2,7)),1,MOD(E151-2,7)-9))/7),"")</f>
        <v/>
      </c>
      <c r="I151" s="106">
        <f>I147+1</f>
        <v>44810</v>
      </c>
      <c r="J151" s="102">
        <f>I151</f>
        <v>44810</v>
      </c>
      <c r="K151" s="104" t="str">
        <f ca="1">IFERROR(INDEX(_AnzeigeText,MATCH(J151,_FeiertagsDaten,0)),"")</f>
        <v/>
      </c>
      <c r="L151" s="112" t="str">
        <f>IF(OR(WEEKDAY(I151,2)=1,DAY(I151)=1),TRUNC((I151-DATE(YEAR(I151+3-MOD(I151-2,7)),1,MOD(I151-2,7)-9))/7),"")</f>
        <v/>
      </c>
      <c r="M151" s="106">
        <f>M147+1</f>
        <v>44840</v>
      </c>
      <c r="N151" s="102">
        <f>M151</f>
        <v>44840</v>
      </c>
      <c r="O151" s="104" t="str">
        <f ca="1">IFERROR(INDEX(_AnzeigeText,MATCH(N151,_FeiertagsDaten,0)),"")</f>
        <v/>
      </c>
      <c r="P151" s="112" t="str">
        <f>IF(OR(WEEKDAY(M151,2)=1,DAY(M151)=1),TRUNC((M151-DATE(YEAR(M151+3-MOD(M151-2,7)),1,MOD(M151-2,7)-9))/7),"")</f>
        <v/>
      </c>
      <c r="Q151" s="106">
        <f>Q147+1</f>
        <v>44871</v>
      </c>
      <c r="R151" s="102">
        <f>Q151</f>
        <v>44871</v>
      </c>
      <c r="S151" s="104" t="str">
        <f ca="1">IFERROR(INDEX(_AnzeigeText,MATCH(R151,_FeiertagsDaten,0)),"")</f>
        <v/>
      </c>
      <c r="T151" s="112" t="str">
        <f>IF(OR(WEEKDAY(Q151,2)=1,DAY(Q151)=1),TRUNC((Q151-DATE(YEAR(Q151+3-MOD(Q151-2,7)),1,MOD(Q151-2,7)-9))/7),"")</f>
        <v/>
      </c>
      <c r="U151" s="106">
        <f>U147+1</f>
        <v>44901</v>
      </c>
      <c r="V151" s="102">
        <f>U151</f>
        <v>44901</v>
      </c>
      <c r="W151" s="104" t="str">
        <f ca="1">IFERROR(INDEX(_AnzeigeText,MATCH(V151,_FeiertagsDaten,0)),"")</f>
        <v/>
      </c>
      <c r="X151" s="112" t="str">
        <f>IF(OR(WEEKDAY(U151,2)=1,DAY(U151)=1),TRUNC((U151-DATE(YEAR(U151+3-MOD(U151-2,7)),1,MOD(U151-2,7)-9))/7),"")</f>
        <v/>
      </c>
    </row>
    <row r="152" spans="1:24" ht="5.25" customHeight="1" x14ac:dyDescent="0.2">
      <c r="A152" s="107"/>
      <c r="B152" s="103"/>
      <c r="C152" s="105"/>
      <c r="D152" s="113"/>
      <c r="E152" s="107"/>
      <c r="F152" s="103"/>
      <c r="G152" s="105"/>
      <c r="H152" s="113"/>
      <c r="I152" s="107"/>
      <c r="J152" s="103"/>
      <c r="K152" s="105"/>
      <c r="L152" s="113"/>
      <c r="M152" s="107"/>
      <c r="N152" s="103"/>
      <c r="O152" s="105"/>
      <c r="P152" s="113"/>
      <c r="Q152" s="107"/>
      <c r="R152" s="103"/>
      <c r="S152" s="105"/>
      <c r="T152" s="113"/>
      <c r="U152" s="107"/>
      <c r="V152" s="103"/>
      <c r="W152" s="105"/>
      <c r="X152" s="113"/>
    </row>
    <row r="153" spans="1:24" ht="9.75" customHeight="1" x14ac:dyDescent="0.2">
      <c r="A153" s="107"/>
      <c r="B153" s="103"/>
      <c r="C153" s="69" t="str">
        <f ca="1">IFERROR(INDEX(_AnzeigeText2,MATCH(B151,_EreignisseDatum,0)),"")</f>
        <v/>
      </c>
      <c r="D153" s="109" t="str">
        <f>IF(A151=_Start_MESZ,"SZ",IF(A151=_Ende_MESZ,"SZ",""))</f>
        <v/>
      </c>
      <c r="E153" s="107"/>
      <c r="F153" s="103"/>
      <c r="G153" s="69" t="str">
        <f ca="1">IFERROR(INDEX(_AnzeigeText2,MATCH(F151,_EreignisseDatum,0)),"")</f>
        <v/>
      </c>
      <c r="H153" s="109" t="str">
        <f>IF(E151=_Start_MESZ,"SZ",IF(E151=_Ende_MESZ,"SZ",""))</f>
        <v/>
      </c>
      <c r="I153" s="107"/>
      <c r="J153" s="103"/>
      <c r="K153" s="69" t="str">
        <f ca="1">IFERROR(INDEX(_AnzeigeText2,MATCH(J151,_EreignisseDatum,0)),"")</f>
        <v>Urlaub</v>
      </c>
      <c r="L153" s="109" t="str">
        <f>IF(I151=_Start_MESZ,"SZ",IF(I151=_Ende_MESZ,"SZ",""))</f>
        <v/>
      </c>
      <c r="M153" s="107"/>
      <c r="N153" s="103"/>
      <c r="O153" s="69" t="str">
        <f ca="1">IFERROR(INDEX(_AnzeigeText2,MATCH(N151,_EreignisseDatum,0)),"")</f>
        <v/>
      </c>
      <c r="P153" s="109" t="str">
        <f>IF(M151=_Start_MESZ,"SZ",IF(M151=_Ende_MESZ,"SZ",""))</f>
        <v/>
      </c>
      <c r="Q153" s="107"/>
      <c r="R153" s="103"/>
      <c r="S153" s="69" t="str">
        <f ca="1">IFERROR(INDEX(_AnzeigeText2,MATCH(R151,_EreignisseDatum,0)),"")</f>
        <v/>
      </c>
      <c r="T153" s="109" t="str">
        <f>IF(Q151=_Start_MESZ,"SZ",IF(Q151=_Ende_MESZ,"SZ",""))</f>
        <v/>
      </c>
      <c r="U153" s="107"/>
      <c r="V153" s="103"/>
      <c r="W153" s="69" t="str">
        <f ca="1">IFERROR(INDEX(_AnzeigeText2,MATCH(V151,_EreignisseDatum,0)),"")</f>
        <v/>
      </c>
      <c r="X153" s="109" t="str">
        <f>IF(U151=_Start_MESZ,"SZ",IF(U151=_Ende_MESZ,"SZ",""))</f>
        <v/>
      </c>
    </row>
    <row r="154" spans="1:24" ht="9.75" customHeight="1" thickBot="1" x14ac:dyDescent="0.25">
      <c r="A154" s="108"/>
      <c r="B154" s="70">
        <f>B151-_fstDay+1</f>
        <v>187</v>
      </c>
      <c r="C154" s="68" t="str">
        <f ca="1">IFERROR(IF(ISNA(INDEX(_AnzeigeText2,MATCH(B151,_EreignisseDatum,0))),"",IF(INDEX(_EreignisseHaeufigkeit,MATCH(B151,_EreignisseDatum,0))=1,"",INDEX(_AnzeigeText2,MATCH(B151,_EreignisseDatum,0)+1))),"")</f>
        <v/>
      </c>
      <c r="D154" s="110"/>
      <c r="E154" s="108"/>
      <c r="F154" s="70">
        <f>F151-_fstDay+1</f>
        <v>218</v>
      </c>
      <c r="G154" s="68" t="str">
        <f ca="1">IFERROR(IF(ISNA(INDEX(_AnzeigeText2,MATCH(F151,_EreignisseDatum,0))),"",IF(INDEX(_EreignisseHaeufigkeit,MATCH(F151,_EreignisseDatum,0))=1,"",INDEX(_AnzeigeText2,MATCH(F151,_EreignisseDatum,0)+1))),"")</f>
        <v/>
      </c>
      <c r="H154" s="110"/>
      <c r="I154" s="108"/>
      <c r="J154" s="70">
        <f>J151-_fstDay+1</f>
        <v>249</v>
      </c>
      <c r="K154" s="68" t="str">
        <f ca="1">IFERROR(IF(ISNA(INDEX(_AnzeigeText2,MATCH(J151,_EreignisseDatum,0))),"",IF(INDEX(_EreignisseHaeufigkeit,MATCH(J151,_EreignisseDatum,0))=1,"",INDEX(_AnzeigeText2,MATCH(J151,_EreignisseDatum,0)+1))),"")</f>
        <v/>
      </c>
      <c r="L154" s="110"/>
      <c r="M154" s="108"/>
      <c r="N154" s="70">
        <f>N151-_fstDay+1</f>
        <v>279</v>
      </c>
      <c r="O154" s="68" t="str">
        <f ca="1">IFERROR(IF(ISNA(INDEX(_AnzeigeText2,MATCH(N151,_EreignisseDatum,0))),"",IF(INDEX(_EreignisseHaeufigkeit,MATCH(N151,_EreignisseDatum,0))=1,"",INDEX(_AnzeigeText2,MATCH(N151,_EreignisseDatum,0)+1))),"")</f>
        <v/>
      </c>
      <c r="P154" s="110"/>
      <c r="Q154" s="108"/>
      <c r="R154" s="70">
        <f>R151-_fstDay+1</f>
        <v>310</v>
      </c>
      <c r="S154" s="68" t="str">
        <f ca="1">IFERROR(IF(ISNA(INDEX(_AnzeigeText2,MATCH(R151,_EreignisseDatum,0))),"",IF(INDEX(_EreignisseHaeufigkeit,MATCH(R151,_EreignisseDatum,0))=1,"",INDEX(_AnzeigeText2,MATCH(R151,_EreignisseDatum,0)+1))),"")</f>
        <v/>
      </c>
      <c r="T154" s="110"/>
      <c r="U154" s="108"/>
      <c r="V154" s="70">
        <f>V151-_fstDay+1</f>
        <v>340</v>
      </c>
      <c r="W154" s="68" t="str">
        <f ca="1">IFERROR(IF(ISNA(INDEX(_AnzeigeText2,MATCH(V151,_EreignisseDatum,0))),"",IF(INDEX(_EreignisseHaeufigkeit,MATCH(V151,_EreignisseDatum,0))=1,"",INDEX(_AnzeigeText2,MATCH(V151,_EreignisseDatum,0)+1))),"")</f>
        <v/>
      </c>
      <c r="X154" s="110"/>
    </row>
    <row r="155" spans="1:24" ht="5.25" customHeight="1" x14ac:dyDescent="0.2">
      <c r="A155" s="106">
        <f>A151+1</f>
        <v>44749</v>
      </c>
      <c r="B155" s="102">
        <f>A155</f>
        <v>44749</v>
      </c>
      <c r="C155" s="104" t="str">
        <f ca="1">IFERROR(INDEX(_AnzeigeText,MATCH(B155,_FeiertagsDaten,0)),"")</f>
        <v/>
      </c>
      <c r="D155" s="112" t="str">
        <f>IF(OR(WEEKDAY(A155,2)=1,DAY(A155)=1),TRUNC((A155-DATE(YEAR(A155+3-MOD(A155-2,7)),1,MOD(A155-2,7)-9))/7),"")</f>
        <v/>
      </c>
      <c r="E155" s="106">
        <f>E151+1</f>
        <v>44780</v>
      </c>
      <c r="F155" s="102">
        <f>E155</f>
        <v>44780</v>
      </c>
      <c r="G155" s="104" t="str">
        <f ca="1">IFERROR(INDEX(_AnzeigeText,MATCH(F155,_FeiertagsDaten,0)),"")</f>
        <v/>
      </c>
      <c r="H155" s="112" t="str">
        <f>IF(OR(WEEKDAY(E155,2)=1,DAY(E155)=1),TRUNC((E155-DATE(YEAR(E155+3-MOD(E155-2,7)),1,MOD(E155-2,7)-9))/7),"")</f>
        <v/>
      </c>
      <c r="I155" s="106">
        <f>I151+1</f>
        <v>44811</v>
      </c>
      <c r="J155" s="102">
        <f>I155</f>
        <v>44811</v>
      </c>
      <c r="K155" s="104" t="str">
        <f ca="1">IFERROR(INDEX(_AnzeigeText,MATCH(J155,_FeiertagsDaten,0)),"")</f>
        <v/>
      </c>
      <c r="L155" s="112" t="str">
        <f>IF(OR(WEEKDAY(I155,2)=1,DAY(I155)=1),TRUNC((I155-DATE(YEAR(I155+3-MOD(I155-2,7)),1,MOD(I155-2,7)-9))/7),"")</f>
        <v/>
      </c>
      <c r="M155" s="106">
        <f>M151+1</f>
        <v>44841</v>
      </c>
      <c r="N155" s="102">
        <f>M155</f>
        <v>44841</v>
      </c>
      <c r="O155" s="104" t="str">
        <f ca="1">IFERROR(INDEX(_AnzeigeText,MATCH(N155,_FeiertagsDaten,0)),"")</f>
        <v/>
      </c>
      <c r="P155" s="112" t="str">
        <f>IF(OR(WEEKDAY(M155,2)=1,DAY(M155)=1),TRUNC((M155-DATE(YEAR(M155+3-MOD(M155-2,7)),1,MOD(M155-2,7)-9))/7),"")</f>
        <v/>
      </c>
      <c r="Q155" s="106">
        <f>Q151+1</f>
        <v>44872</v>
      </c>
      <c r="R155" s="102">
        <f>Q155</f>
        <v>44872</v>
      </c>
      <c r="S155" s="104" t="str">
        <f ca="1">IFERROR(INDEX(_AnzeigeText,MATCH(R155,_FeiertagsDaten,0)),"")</f>
        <v/>
      </c>
      <c r="T155" s="112">
        <f>IF(OR(WEEKDAY(Q155,2)=1,DAY(Q155)=1),TRUNC((Q155-DATE(YEAR(Q155+3-MOD(Q155-2,7)),1,MOD(Q155-2,7)-9))/7),"")</f>
        <v>45</v>
      </c>
      <c r="U155" s="106">
        <f>U151+1</f>
        <v>44902</v>
      </c>
      <c r="V155" s="102">
        <f>U155</f>
        <v>44902</v>
      </c>
      <c r="W155" s="104" t="str">
        <f ca="1">IFERROR(INDEX(_AnzeigeText,MATCH(V155,_FeiertagsDaten,0)),"")</f>
        <v/>
      </c>
      <c r="X155" s="112" t="str">
        <f>IF(OR(WEEKDAY(U155,2)=1,DAY(U155)=1),TRUNC((U155-DATE(YEAR(U155+3-MOD(U155-2,7)),1,MOD(U155-2,7)-9))/7),"")</f>
        <v/>
      </c>
    </row>
    <row r="156" spans="1:24" ht="5.25" customHeight="1" x14ac:dyDescent="0.2">
      <c r="A156" s="107"/>
      <c r="B156" s="103"/>
      <c r="C156" s="105"/>
      <c r="D156" s="113"/>
      <c r="E156" s="107"/>
      <c r="F156" s="103"/>
      <c r="G156" s="105"/>
      <c r="H156" s="113"/>
      <c r="I156" s="107"/>
      <c r="J156" s="103"/>
      <c r="K156" s="105"/>
      <c r="L156" s="113"/>
      <c r="M156" s="107"/>
      <c r="N156" s="103"/>
      <c r="O156" s="105"/>
      <c r="P156" s="113"/>
      <c r="Q156" s="107"/>
      <c r="R156" s="103"/>
      <c r="S156" s="105"/>
      <c r="T156" s="113"/>
      <c r="U156" s="107"/>
      <c r="V156" s="103"/>
      <c r="W156" s="105"/>
      <c r="X156" s="113"/>
    </row>
    <row r="157" spans="1:24" ht="9.75" customHeight="1" x14ac:dyDescent="0.2">
      <c r="A157" s="107"/>
      <c r="B157" s="103"/>
      <c r="C157" s="69" t="str">
        <f ca="1">IFERROR(INDEX(_AnzeigeText2,MATCH(B155,_EreignisseDatum,0)),"")</f>
        <v/>
      </c>
      <c r="D157" s="109" t="str">
        <f>IF(A155=_Start_MESZ,"SZ",IF(A155=_Ende_MESZ,"SZ",""))</f>
        <v/>
      </c>
      <c r="E157" s="107"/>
      <c r="F157" s="103"/>
      <c r="G157" s="69" t="str">
        <f ca="1">IFERROR(INDEX(_AnzeigeText2,MATCH(F155,_EreignisseDatum,0)),"")</f>
        <v/>
      </c>
      <c r="H157" s="109" t="str">
        <f>IF(E155=_Start_MESZ,"SZ",IF(E155=_Ende_MESZ,"SZ",""))</f>
        <v/>
      </c>
      <c r="I157" s="107"/>
      <c r="J157" s="103"/>
      <c r="K157" s="69" t="str">
        <f ca="1">IFERROR(INDEX(_AnzeigeText2,MATCH(J155,_EreignisseDatum,0)),"")</f>
        <v>Urlaub</v>
      </c>
      <c r="L157" s="109" t="str">
        <f>IF(I155=_Start_MESZ,"SZ",IF(I155=_Ende_MESZ,"SZ",""))</f>
        <v/>
      </c>
      <c r="M157" s="107"/>
      <c r="N157" s="103"/>
      <c r="O157" s="69" t="str">
        <f ca="1">IFERROR(INDEX(_AnzeigeText2,MATCH(N155,_EreignisseDatum,0)),"")</f>
        <v/>
      </c>
      <c r="P157" s="109" t="str">
        <f>IF(M155=_Start_MESZ,"SZ",IF(M155=_Ende_MESZ,"SZ",""))</f>
        <v/>
      </c>
      <c r="Q157" s="107"/>
      <c r="R157" s="103"/>
      <c r="S157" s="69" t="str">
        <f ca="1">IFERROR(INDEX(_AnzeigeText2,MATCH(R155,_EreignisseDatum,0)),"")</f>
        <v/>
      </c>
      <c r="T157" s="109" t="str">
        <f>IF(Q155=_Start_MESZ,"SZ",IF(Q155=_Ende_MESZ,"SZ",""))</f>
        <v/>
      </c>
      <c r="U157" s="107"/>
      <c r="V157" s="103"/>
      <c r="W157" s="69" t="str">
        <f ca="1">IFERROR(INDEX(_AnzeigeText2,MATCH(V155,_EreignisseDatum,0)),"")</f>
        <v/>
      </c>
      <c r="X157" s="109" t="str">
        <f>IF(U155=_Start_MESZ,"SZ",IF(U155=_Ende_MESZ,"SZ",""))</f>
        <v/>
      </c>
    </row>
    <row r="158" spans="1:24" ht="9.75" customHeight="1" thickBot="1" x14ac:dyDescent="0.25">
      <c r="A158" s="108"/>
      <c r="B158" s="70">
        <f>B155-_fstDay+1</f>
        <v>188</v>
      </c>
      <c r="C158" s="68" t="str">
        <f ca="1">IFERROR(IF(ISNA(INDEX(_AnzeigeText2,MATCH(B155,_EreignisseDatum,0))),"",IF(INDEX(_EreignisseHaeufigkeit,MATCH(B155,_EreignisseDatum,0))=1,"",INDEX(_AnzeigeText2,MATCH(B155,_EreignisseDatum,0)+1))),"")</f>
        <v/>
      </c>
      <c r="D158" s="110"/>
      <c r="E158" s="108"/>
      <c r="F158" s="70">
        <f>F155-_fstDay+1</f>
        <v>219</v>
      </c>
      <c r="G158" s="68" t="str">
        <f ca="1">IFERROR(IF(ISNA(INDEX(_AnzeigeText2,MATCH(F155,_EreignisseDatum,0))),"",IF(INDEX(_EreignisseHaeufigkeit,MATCH(F155,_EreignisseDatum,0))=1,"",INDEX(_AnzeigeText2,MATCH(F155,_EreignisseDatum,0)+1))),"")</f>
        <v/>
      </c>
      <c r="H158" s="110"/>
      <c r="I158" s="108"/>
      <c r="J158" s="70">
        <f>J155-_fstDay+1</f>
        <v>250</v>
      </c>
      <c r="K158" s="68" t="str">
        <f ca="1">IFERROR(IF(ISNA(INDEX(_AnzeigeText2,MATCH(J155,_EreignisseDatum,0))),"",IF(INDEX(_EreignisseHaeufigkeit,MATCH(J155,_EreignisseDatum,0))=1,"",INDEX(_AnzeigeText2,MATCH(J155,_EreignisseDatum,0)+1))),"")</f>
        <v/>
      </c>
      <c r="L158" s="110"/>
      <c r="M158" s="108"/>
      <c r="N158" s="70">
        <f>N155-_fstDay+1</f>
        <v>280</v>
      </c>
      <c r="O158" s="68" t="str">
        <f ca="1">IFERROR(IF(ISNA(INDEX(_AnzeigeText2,MATCH(N155,_EreignisseDatum,0))),"",IF(INDEX(_EreignisseHaeufigkeit,MATCH(N155,_EreignisseDatum,0))=1,"",INDEX(_AnzeigeText2,MATCH(N155,_EreignisseDatum,0)+1))),"")</f>
        <v/>
      </c>
      <c r="P158" s="110"/>
      <c r="Q158" s="108"/>
      <c r="R158" s="70">
        <f>R155-_fstDay+1</f>
        <v>311</v>
      </c>
      <c r="S158" s="68" t="str">
        <f ca="1">IFERROR(IF(ISNA(INDEX(_AnzeigeText2,MATCH(R155,_EreignisseDatum,0))),"",IF(INDEX(_EreignisseHaeufigkeit,MATCH(R155,_EreignisseDatum,0))=1,"",INDEX(_AnzeigeText2,MATCH(R155,_EreignisseDatum,0)+1))),"")</f>
        <v/>
      </c>
      <c r="T158" s="110"/>
      <c r="U158" s="108"/>
      <c r="V158" s="70">
        <f>V155-_fstDay+1</f>
        <v>341</v>
      </c>
      <c r="W158" s="68" t="str">
        <f ca="1">IFERROR(IF(ISNA(INDEX(_AnzeigeText2,MATCH(V155,_EreignisseDatum,0))),"",IF(INDEX(_EreignisseHaeufigkeit,MATCH(V155,_EreignisseDatum,0))=1,"",INDEX(_AnzeigeText2,MATCH(V155,_EreignisseDatum,0)+1))),"")</f>
        <v/>
      </c>
      <c r="X158" s="110"/>
    </row>
    <row r="159" spans="1:24" ht="5.25" customHeight="1" x14ac:dyDescent="0.2">
      <c r="A159" s="106">
        <f>A155+1</f>
        <v>44750</v>
      </c>
      <c r="B159" s="102">
        <f>A159</f>
        <v>44750</v>
      </c>
      <c r="C159" s="104" t="str">
        <f ca="1">IFERROR(INDEX(_AnzeigeText,MATCH(B159,_FeiertagsDaten,0)),"")</f>
        <v/>
      </c>
      <c r="D159" s="112" t="str">
        <f>IF(OR(WEEKDAY(A159,2)=1,DAY(A159)=1),TRUNC((A159-DATE(YEAR(A159+3-MOD(A159-2,7)),1,MOD(A159-2,7)-9))/7),"")</f>
        <v/>
      </c>
      <c r="E159" s="106">
        <f>E155+1</f>
        <v>44781</v>
      </c>
      <c r="F159" s="102">
        <f>E159</f>
        <v>44781</v>
      </c>
      <c r="G159" s="104" t="str">
        <f ca="1">IFERROR(INDEX(_AnzeigeText,MATCH(F159,_FeiertagsDaten,0)),"")</f>
        <v/>
      </c>
      <c r="H159" s="112">
        <f>IF(OR(WEEKDAY(E159,2)=1,DAY(E159)=1),TRUNC((E159-DATE(YEAR(E159+3-MOD(E159-2,7)),1,MOD(E159-2,7)-9))/7),"")</f>
        <v>32</v>
      </c>
      <c r="I159" s="106">
        <f>I155+1</f>
        <v>44812</v>
      </c>
      <c r="J159" s="102">
        <f>I159</f>
        <v>44812</v>
      </c>
      <c r="K159" s="104" t="str">
        <f ca="1">IFERROR(INDEX(_AnzeigeText,MATCH(J159,_FeiertagsDaten,0)),"")</f>
        <v/>
      </c>
      <c r="L159" s="112" t="str">
        <f>IF(OR(WEEKDAY(I159,2)=1,DAY(I159)=1),TRUNC((I159-DATE(YEAR(I159+3-MOD(I159-2,7)),1,MOD(I159-2,7)-9))/7),"")</f>
        <v/>
      </c>
      <c r="M159" s="106">
        <f>M155+1</f>
        <v>44842</v>
      </c>
      <c r="N159" s="102">
        <f>M159</f>
        <v>44842</v>
      </c>
      <c r="O159" s="104" t="str">
        <f ca="1">IFERROR(INDEX(_AnzeigeText,MATCH(N159,_FeiertagsDaten,0)),"")</f>
        <v/>
      </c>
      <c r="P159" s="112" t="str">
        <f>IF(OR(WEEKDAY(M159,2)=1,DAY(M159)=1),TRUNC((M159-DATE(YEAR(M159+3-MOD(M159-2,7)),1,MOD(M159-2,7)-9))/7),"")</f>
        <v/>
      </c>
      <c r="Q159" s="106">
        <f>Q155+1</f>
        <v>44873</v>
      </c>
      <c r="R159" s="102">
        <f>Q159</f>
        <v>44873</v>
      </c>
      <c r="S159" s="104" t="str">
        <f ca="1">IFERROR(INDEX(_AnzeigeText,MATCH(R159,_FeiertagsDaten,0)),"")</f>
        <v/>
      </c>
      <c r="T159" s="112" t="str">
        <f>IF(OR(WEEKDAY(Q159,2)=1,DAY(Q159)=1),TRUNC((Q159-DATE(YEAR(Q159+3-MOD(Q159-2,7)),1,MOD(Q159-2,7)-9))/7),"")</f>
        <v/>
      </c>
      <c r="U159" s="106">
        <f>U155+1</f>
        <v>44903</v>
      </c>
      <c r="V159" s="102">
        <f>U159</f>
        <v>44903</v>
      </c>
      <c r="W159" s="104" t="str">
        <f ca="1">IFERROR(INDEX(_AnzeigeText,MATCH(V159,_FeiertagsDaten,0)),"")</f>
        <v/>
      </c>
      <c r="X159" s="112" t="str">
        <f>IF(OR(WEEKDAY(U159,2)=1,DAY(U159)=1),TRUNC((U159-DATE(YEAR(U159+3-MOD(U159-2,7)),1,MOD(U159-2,7)-9))/7),"")</f>
        <v/>
      </c>
    </row>
    <row r="160" spans="1:24" ht="5.25" customHeight="1" x14ac:dyDescent="0.2">
      <c r="A160" s="107"/>
      <c r="B160" s="103"/>
      <c r="C160" s="105"/>
      <c r="D160" s="113"/>
      <c r="E160" s="107"/>
      <c r="F160" s="103"/>
      <c r="G160" s="105"/>
      <c r="H160" s="113"/>
      <c r="I160" s="107"/>
      <c r="J160" s="103"/>
      <c r="K160" s="105"/>
      <c r="L160" s="113"/>
      <c r="M160" s="107"/>
      <c r="N160" s="103"/>
      <c r="O160" s="105"/>
      <c r="P160" s="113"/>
      <c r="Q160" s="107"/>
      <c r="R160" s="103"/>
      <c r="S160" s="105"/>
      <c r="T160" s="113"/>
      <c r="U160" s="107"/>
      <c r="V160" s="103"/>
      <c r="W160" s="105"/>
      <c r="X160" s="113"/>
    </row>
    <row r="161" spans="1:24" ht="9.75" customHeight="1" x14ac:dyDescent="0.2">
      <c r="A161" s="107"/>
      <c r="B161" s="103"/>
      <c r="C161" s="69" t="str">
        <f ca="1">IFERROR(INDEX(_AnzeigeText2,MATCH(B159,_EreignisseDatum,0)),"")</f>
        <v/>
      </c>
      <c r="D161" s="109" t="str">
        <f>IF(A159=_Start_MESZ,"SZ",IF(A159=_Ende_MESZ,"SZ",""))</f>
        <v/>
      </c>
      <c r="E161" s="107"/>
      <c r="F161" s="103"/>
      <c r="G161" s="69" t="str">
        <f ca="1">IFERROR(INDEX(_AnzeigeText2,MATCH(F159,_EreignisseDatum,0)),"")</f>
        <v/>
      </c>
      <c r="H161" s="109" t="str">
        <f>IF(E159=_Start_MESZ,"SZ",IF(E159=_Ende_MESZ,"SZ",""))</f>
        <v/>
      </c>
      <c r="I161" s="107"/>
      <c r="J161" s="103"/>
      <c r="K161" s="69" t="str">
        <f ca="1">IFERROR(INDEX(_AnzeigeText2,MATCH(J159,_EreignisseDatum,0)),"")</f>
        <v>Urlaub</v>
      </c>
      <c r="L161" s="109" t="str">
        <f>IF(I159=_Start_MESZ,"SZ",IF(I159=_Ende_MESZ,"SZ",""))</f>
        <v/>
      </c>
      <c r="M161" s="107"/>
      <c r="N161" s="103"/>
      <c r="O161" s="69" t="str">
        <f ca="1">IFERROR(INDEX(_AnzeigeText2,MATCH(N159,_EreignisseDatum,0)),"")</f>
        <v/>
      </c>
      <c r="P161" s="109" t="str">
        <f>IF(M159=_Start_MESZ,"SZ",IF(M159=_Ende_MESZ,"SZ",""))</f>
        <v/>
      </c>
      <c r="Q161" s="107"/>
      <c r="R161" s="103"/>
      <c r="S161" s="69" t="str">
        <f ca="1">IFERROR(INDEX(_AnzeigeText2,MATCH(R159,_EreignisseDatum,0)),"")</f>
        <v/>
      </c>
      <c r="T161" s="109" t="str">
        <f>IF(Q159=_Start_MESZ,"SZ",IF(Q159=_Ende_MESZ,"SZ",""))</f>
        <v/>
      </c>
      <c r="U161" s="107"/>
      <c r="V161" s="103"/>
      <c r="W161" s="69" t="str">
        <f ca="1">IFERROR(INDEX(_AnzeigeText2,MATCH(V159,_EreignisseDatum,0)),"")</f>
        <v/>
      </c>
      <c r="X161" s="109" t="str">
        <f>IF(U159=_Start_MESZ,"SZ",IF(U159=_Ende_MESZ,"SZ",""))</f>
        <v/>
      </c>
    </row>
    <row r="162" spans="1:24" ht="9.75" customHeight="1" thickBot="1" x14ac:dyDescent="0.25">
      <c r="A162" s="108"/>
      <c r="B162" s="70">
        <f>B159-_fstDay+1</f>
        <v>189</v>
      </c>
      <c r="C162" s="68" t="str">
        <f ca="1">IFERROR(IF(ISNA(INDEX(_AnzeigeText2,MATCH(B159,_EreignisseDatum,0))),"",IF(INDEX(_EreignisseHaeufigkeit,MATCH(B159,_EreignisseDatum,0))=1,"",INDEX(_AnzeigeText2,MATCH(B159,_EreignisseDatum,0)+1))),"")</f>
        <v/>
      </c>
      <c r="D162" s="110"/>
      <c r="E162" s="108"/>
      <c r="F162" s="70">
        <f>F159-_fstDay+1</f>
        <v>220</v>
      </c>
      <c r="G162" s="68" t="str">
        <f ca="1">IFERROR(IF(ISNA(INDEX(_AnzeigeText2,MATCH(F159,_EreignisseDatum,0))),"",IF(INDEX(_EreignisseHaeufigkeit,MATCH(F159,_EreignisseDatum,0))=1,"",INDEX(_AnzeigeText2,MATCH(F159,_EreignisseDatum,0)+1))),"")</f>
        <v/>
      </c>
      <c r="H162" s="110"/>
      <c r="I162" s="108"/>
      <c r="J162" s="70">
        <f>J159-_fstDay+1</f>
        <v>251</v>
      </c>
      <c r="K162" s="68" t="str">
        <f ca="1">IFERROR(IF(ISNA(INDEX(_AnzeigeText2,MATCH(J159,_EreignisseDatum,0))),"",IF(INDEX(_EreignisseHaeufigkeit,MATCH(J159,_EreignisseDatum,0))=1,"",INDEX(_AnzeigeText2,MATCH(J159,_EreignisseDatum,0)+1))),"")</f>
        <v/>
      </c>
      <c r="L162" s="110"/>
      <c r="M162" s="108"/>
      <c r="N162" s="70">
        <f>N159-_fstDay+1</f>
        <v>281</v>
      </c>
      <c r="O162" s="68" t="str">
        <f ca="1">IFERROR(IF(ISNA(INDEX(_AnzeigeText2,MATCH(N159,_EreignisseDatum,0))),"",IF(INDEX(_EreignisseHaeufigkeit,MATCH(N159,_EreignisseDatum,0))=1,"",INDEX(_AnzeigeText2,MATCH(N159,_EreignisseDatum,0)+1))),"")</f>
        <v/>
      </c>
      <c r="P162" s="110"/>
      <c r="Q162" s="108"/>
      <c r="R162" s="70">
        <f>R159-_fstDay+1</f>
        <v>312</v>
      </c>
      <c r="S162" s="68" t="str">
        <f ca="1">IFERROR(IF(ISNA(INDEX(_AnzeigeText2,MATCH(R159,_EreignisseDatum,0))),"",IF(INDEX(_EreignisseHaeufigkeit,MATCH(R159,_EreignisseDatum,0))=1,"",INDEX(_AnzeigeText2,MATCH(R159,_EreignisseDatum,0)+1))),"")</f>
        <v/>
      </c>
      <c r="T162" s="110"/>
      <c r="U162" s="108"/>
      <c r="V162" s="70">
        <f>V159-_fstDay+1</f>
        <v>342</v>
      </c>
      <c r="W162" s="68" t="str">
        <f ca="1">IFERROR(IF(ISNA(INDEX(_AnzeigeText2,MATCH(V159,_EreignisseDatum,0))),"",IF(INDEX(_EreignisseHaeufigkeit,MATCH(V159,_EreignisseDatum,0))=1,"",INDEX(_AnzeigeText2,MATCH(V159,_EreignisseDatum,0)+1))),"")</f>
        <v/>
      </c>
      <c r="X162" s="110"/>
    </row>
    <row r="163" spans="1:24" ht="5.25" customHeight="1" x14ac:dyDescent="0.2">
      <c r="A163" s="106">
        <f>A159+1</f>
        <v>44751</v>
      </c>
      <c r="B163" s="102">
        <f>A163</f>
        <v>44751</v>
      </c>
      <c r="C163" s="104" t="str">
        <f ca="1">IFERROR(INDEX(_AnzeigeText,MATCH(B163,_FeiertagsDaten,0)),"")</f>
        <v/>
      </c>
      <c r="D163" s="112" t="str">
        <f>IF(OR(WEEKDAY(A163,2)=1,DAY(A163)=1),TRUNC((A163-DATE(YEAR(A163+3-MOD(A163-2,7)),1,MOD(A163-2,7)-9))/7),"")</f>
        <v/>
      </c>
      <c r="E163" s="106">
        <f>E159+1</f>
        <v>44782</v>
      </c>
      <c r="F163" s="102">
        <f>E163</f>
        <v>44782</v>
      </c>
      <c r="G163" s="104" t="str">
        <f ca="1">IFERROR(INDEX(_AnzeigeText,MATCH(F163,_FeiertagsDaten,0)),"")</f>
        <v/>
      </c>
      <c r="H163" s="112" t="str">
        <f>IF(OR(WEEKDAY(E163,2)=1,DAY(E163)=1),TRUNC((E163-DATE(YEAR(E163+3-MOD(E163-2,7)),1,MOD(E163-2,7)-9))/7),"")</f>
        <v/>
      </c>
      <c r="I163" s="106">
        <f>I159+1</f>
        <v>44813</v>
      </c>
      <c r="J163" s="102">
        <f>I163</f>
        <v>44813</v>
      </c>
      <c r="K163" s="104" t="str">
        <f ca="1">IFERROR(INDEX(_AnzeigeText,MATCH(J163,_FeiertagsDaten,0)),"")</f>
        <v/>
      </c>
      <c r="L163" s="112" t="str">
        <f>IF(OR(WEEKDAY(I163,2)=1,DAY(I163)=1),TRUNC((I163-DATE(YEAR(I163+3-MOD(I163-2,7)),1,MOD(I163-2,7)-9))/7),"")</f>
        <v/>
      </c>
      <c r="M163" s="106">
        <f>M159+1</f>
        <v>44843</v>
      </c>
      <c r="N163" s="102">
        <f>M163</f>
        <v>44843</v>
      </c>
      <c r="O163" s="104" t="str">
        <f ca="1">IFERROR(INDEX(_AnzeigeText,MATCH(N163,_FeiertagsDaten,0)),"")</f>
        <v/>
      </c>
      <c r="P163" s="112" t="str">
        <f>IF(OR(WEEKDAY(M163,2)=1,DAY(M163)=1),TRUNC((M163-DATE(YEAR(M163+3-MOD(M163-2,7)),1,MOD(M163-2,7)-9))/7),"")</f>
        <v/>
      </c>
      <c r="Q163" s="106">
        <f>Q159+1</f>
        <v>44874</v>
      </c>
      <c r="R163" s="102">
        <f>Q163</f>
        <v>44874</v>
      </c>
      <c r="S163" s="104" t="str">
        <f ca="1">IFERROR(INDEX(_AnzeigeText,MATCH(R163,_FeiertagsDaten,0)),"")</f>
        <v/>
      </c>
      <c r="T163" s="112" t="str">
        <f>IF(OR(WEEKDAY(Q163,2)=1,DAY(Q163)=1),TRUNC((Q163-DATE(YEAR(Q163+3-MOD(Q163-2,7)),1,MOD(Q163-2,7)-9))/7),"")</f>
        <v/>
      </c>
      <c r="U163" s="106">
        <f>U159+1</f>
        <v>44904</v>
      </c>
      <c r="V163" s="102">
        <f>U163</f>
        <v>44904</v>
      </c>
      <c r="W163" s="104" t="str">
        <f ca="1">IFERROR(INDEX(_AnzeigeText,MATCH(V163,_FeiertagsDaten,0)),"")</f>
        <v/>
      </c>
      <c r="X163" s="112" t="str">
        <f>IF(OR(WEEKDAY(U163,2)=1,DAY(U163)=1),TRUNC((U163-DATE(YEAR(U163+3-MOD(U163-2,7)),1,MOD(U163-2,7)-9))/7),"")</f>
        <v/>
      </c>
    </row>
    <row r="164" spans="1:24" ht="5.25" customHeight="1" x14ac:dyDescent="0.2">
      <c r="A164" s="107"/>
      <c r="B164" s="103"/>
      <c r="C164" s="105"/>
      <c r="D164" s="113"/>
      <c r="E164" s="107"/>
      <c r="F164" s="103"/>
      <c r="G164" s="105"/>
      <c r="H164" s="113"/>
      <c r="I164" s="107"/>
      <c r="J164" s="103"/>
      <c r="K164" s="105"/>
      <c r="L164" s="113"/>
      <c r="M164" s="107"/>
      <c r="N164" s="103"/>
      <c r="O164" s="105"/>
      <c r="P164" s="113"/>
      <c r="Q164" s="107"/>
      <c r="R164" s="103"/>
      <c r="S164" s="105"/>
      <c r="T164" s="113"/>
      <c r="U164" s="107"/>
      <c r="V164" s="103"/>
      <c r="W164" s="105"/>
      <c r="X164" s="113"/>
    </row>
    <row r="165" spans="1:24" ht="9.75" customHeight="1" x14ac:dyDescent="0.2">
      <c r="A165" s="107"/>
      <c r="B165" s="103"/>
      <c r="C165" s="69" t="str">
        <f ca="1">IFERROR(INDEX(_AnzeigeText2,MATCH(B163,_EreignisseDatum,0)),"")</f>
        <v/>
      </c>
      <c r="D165" s="109" t="str">
        <f>IF(A163=_Start_MESZ,"SZ",IF(A163=_Ende_MESZ,"SZ",""))</f>
        <v/>
      </c>
      <c r="E165" s="107"/>
      <c r="F165" s="103"/>
      <c r="G165" s="69" t="str">
        <f ca="1">IFERROR(INDEX(_AnzeigeText2,MATCH(F163,_EreignisseDatum,0)),"")</f>
        <v/>
      </c>
      <c r="H165" s="109" t="str">
        <f>IF(E163=_Start_MESZ,"SZ",IF(E163=_Ende_MESZ,"SZ",""))</f>
        <v/>
      </c>
      <c r="I165" s="107"/>
      <c r="J165" s="103"/>
      <c r="K165" s="69" t="str">
        <f ca="1">IFERROR(INDEX(_AnzeigeText2,MATCH(J163,_EreignisseDatum,0)),"")</f>
        <v>Urlaub</v>
      </c>
      <c r="L165" s="109" t="str">
        <f>IF(I163=_Start_MESZ,"SZ",IF(I163=_Ende_MESZ,"SZ",""))</f>
        <v/>
      </c>
      <c r="M165" s="107"/>
      <c r="N165" s="103"/>
      <c r="O165" s="69" t="str">
        <f ca="1">IFERROR(INDEX(_AnzeigeText2,MATCH(N163,_EreignisseDatum,0)),"")</f>
        <v/>
      </c>
      <c r="P165" s="109" t="str">
        <f>IF(M163=_Start_MESZ,"SZ",IF(M163=_Ende_MESZ,"SZ",""))</f>
        <v/>
      </c>
      <c r="Q165" s="107"/>
      <c r="R165" s="103"/>
      <c r="S165" s="69" t="str">
        <f ca="1">IFERROR(INDEX(_AnzeigeText2,MATCH(R163,_EreignisseDatum,0)),"")</f>
        <v/>
      </c>
      <c r="T165" s="109" t="str">
        <f>IF(Q163=_Start_MESZ,"SZ",IF(Q163=_Ende_MESZ,"SZ",""))</f>
        <v/>
      </c>
      <c r="U165" s="107"/>
      <c r="V165" s="103"/>
      <c r="W165" s="69" t="str">
        <f ca="1">IFERROR(INDEX(_AnzeigeText2,MATCH(V163,_EreignisseDatum,0)),"")</f>
        <v/>
      </c>
      <c r="X165" s="109" t="str">
        <f>IF(U163=_Start_MESZ,"SZ",IF(U163=_Ende_MESZ,"SZ",""))</f>
        <v/>
      </c>
    </row>
    <row r="166" spans="1:24" ht="9.75" customHeight="1" thickBot="1" x14ac:dyDescent="0.25">
      <c r="A166" s="108"/>
      <c r="B166" s="70">
        <f>B163-_fstDay+1</f>
        <v>190</v>
      </c>
      <c r="C166" s="68" t="str">
        <f ca="1">IFERROR(IF(ISNA(INDEX(_AnzeigeText2,MATCH(B163,_EreignisseDatum,0))),"",IF(INDEX(_EreignisseHaeufigkeit,MATCH(B163,_EreignisseDatum,0))=1,"",INDEX(_AnzeigeText2,MATCH(B163,_EreignisseDatum,0)+1))),"")</f>
        <v/>
      </c>
      <c r="D166" s="110"/>
      <c r="E166" s="108"/>
      <c r="F166" s="70">
        <f>F163-_fstDay+1</f>
        <v>221</v>
      </c>
      <c r="G166" s="68" t="str">
        <f ca="1">IFERROR(IF(ISNA(INDEX(_AnzeigeText2,MATCH(F163,_EreignisseDatum,0))),"",IF(INDEX(_EreignisseHaeufigkeit,MATCH(F163,_EreignisseDatum,0))=1,"",INDEX(_AnzeigeText2,MATCH(F163,_EreignisseDatum,0)+1))),"")</f>
        <v/>
      </c>
      <c r="H166" s="110"/>
      <c r="I166" s="108"/>
      <c r="J166" s="70">
        <f>J163-_fstDay+1</f>
        <v>252</v>
      </c>
      <c r="K166" s="68" t="str">
        <f ca="1">IFERROR(IF(ISNA(INDEX(_AnzeigeText2,MATCH(J163,_EreignisseDatum,0))),"",IF(INDEX(_EreignisseHaeufigkeit,MATCH(J163,_EreignisseDatum,0))=1,"",INDEX(_AnzeigeText2,MATCH(J163,_EreignisseDatum,0)+1))),"")</f>
        <v/>
      </c>
      <c r="L166" s="110"/>
      <c r="M166" s="108"/>
      <c r="N166" s="70">
        <f>N163-_fstDay+1</f>
        <v>282</v>
      </c>
      <c r="O166" s="68" t="str">
        <f ca="1">IFERROR(IF(ISNA(INDEX(_AnzeigeText2,MATCH(N163,_EreignisseDatum,0))),"",IF(INDEX(_EreignisseHaeufigkeit,MATCH(N163,_EreignisseDatum,0))=1,"",INDEX(_AnzeigeText2,MATCH(N163,_EreignisseDatum,0)+1))),"")</f>
        <v/>
      </c>
      <c r="P166" s="110"/>
      <c r="Q166" s="108"/>
      <c r="R166" s="70">
        <f>R163-_fstDay+1</f>
        <v>313</v>
      </c>
      <c r="S166" s="68" t="str">
        <f ca="1">IFERROR(IF(ISNA(INDEX(_AnzeigeText2,MATCH(R163,_EreignisseDatum,0))),"",IF(INDEX(_EreignisseHaeufigkeit,MATCH(R163,_EreignisseDatum,0))=1,"",INDEX(_AnzeigeText2,MATCH(R163,_EreignisseDatum,0)+1))),"")</f>
        <v/>
      </c>
      <c r="T166" s="110"/>
      <c r="U166" s="108"/>
      <c r="V166" s="70">
        <f>V163-_fstDay+1</f>
        <v>343</v>
      </c>
      <c r="W166" s="68" t="str">
        <f ca="1">IFERROR(IF(ISNA(INDEX(_AnzeigeText2,MATCH(V163,_EreignisseDatum,0))),"",IF(INDEX(_EreignisseHaeufigkeit,MATCH(V163,_EreignisseDatum,0))=1,"",INDEX(_AnzeigeText2,MATCH(V163,_EreignisseDatum,0)+1))),"")</f>
        <v/>
      </c>
      <c r="X166" s="110"/>
    </row>
    <row r="167" spans="1:24" ht="5.25" customHeight="1" x14ac:dyDescent="0.2">
      <c r="A167" s="106">
        <f>A163+1</f>
        <v>44752</v>
      </c>
      <c r="B167" s="102">
        <f>A167</f>
        <v>44752</v>
      </c>
      <c r="C167" s="104" t="str">
        <f ca="1">IFERROR(INDEX(_AnzeigeText,MATCH(B167,_FeiertagsDaten,0)),"")</f>
        <v/>
      </c>
      <c r="D167" s="112" t="str">
        <f>IF(OR(WEEKDAY(A167,2)=1,DAY(A167)=1),TRUNC((A167-DATE(YEAR(A167+3-MOD(A167-2,7)),1,MOD(A167-2,7)-9))/7),"")</f>
        <v/>
      </c>
      <c r="E167" s="106">
        <f>E163+1</f>
        <v>44783</v>
      </c>
      <c r="F167" s="102">
        <f>E167</f>
        <v>44783</v>
      </c>
      <c r="G167" s="104" t="str">
        <f ca="1">IFERROR(INDEX(_AnzeigeText,MATCH(F167,_FeiertagsDaten,0)),"")</f>
        <v/>
      </c>
      <c r="H167" s="112" t="str">
        <f>IF(OR(WEEKDAY(E167,2)=1,DAY(E167)=1),TRUNC((E167-DATE(YEAR(E167+3-MOD(E167-2,7)),1,MOD(E167-2,7)-9))/7),"")</f>
        <v/>
      </c>
      <c r="I167" s="106">
        <f>I163+1</f>
        <v>44814</v>
      </c>
      <c r="J167" s="102">
        <f>I167</f>
        <v>44814</v>
      </c>
      <c r="K167" s="104" t="str">
        <f ca="1">IFERROR(INDEX(_AnzeigeText,MATCH(J167,_FeiertagsDaten,0)),"")</f>
        <v/>
      </c>
      <c r="L167" s="112" t="str">
        <f>IF(OR(WEEKDAY(I167,2)=1,DAY(I167)=1),TRUNC((I167-DATE(YEAR(I167+3-MOD(I167-2,7)),1,MOD(I167-2,7)-9))/7),"")</f>
        <v/>
      </c>
      <c r="M167" s="106">
        <f>M163+1</f>
        <v>44844</v>
      </c>
      <c r="N167" s="102">
        <f>M167</f>
        <v>44844</v>
      </c>
      <c r="O167" s="104" t="str">
        <f ca="1">IFERROR(INDEX(_AnzeigeText,MATCH(N167,_FeiertagsDaten,0)),"")</f>
        <v/>
      </c>
      <c r="P167" s="112">
        <f>IF(OR(WEEKDAY(M167,2)=1,DAY(M167)=1),TRUNC((M167-DATE(YEAR(M167+3-MOD(M167-2,7)),1,MOD(M167-2,7)-9))/7),"")</f>
        <v>41</v>
      </c>
      <c r="Q167" s="106">
        <f>Q163+1</f>
        <v>44875</v>
      </c>
      <c r="R167" s="102">
        <f>Q167</f>
        <v>44875</v>
      </c>
      <c r="S167" s="104" t="str">
        <f ca="1">IFERROR(INDEX(_AnzeigeText,MATCH(R167,_FeiertagsDaten,0)),"")</f>
        <v/>
      </c>
      <c r="T167" s="112" t="str">
        <f>IF(OR(WEEKDAY(Q167,2)=1,DAY(Q167)=1),TRUNC((Q167-DATE(YEAR(Q167+3-MOD(Q167-2,7)),1,MOD(Q167-2,7)-9))/7),"")</f>
        <v/>
      </c>
      <c r="U167" s="106">
        <f>U163+1</f>
        <v>44905</v>
      </c>
      <c r="V167" s="102">
        <f>U167</f>
        <v>44905</v>
      </c>
      <c r="W167" s="104" t="str">
        <f ca="1">IFERROR(INDEX(_AnzeigeText,MATCH(V167,_FeiertagsDaten,0)),"")</f>
        <v/>
      </c>
      <c r="X167" s="112" t="str">
        <f>IF(OR(WEEKDAY(U167,2)=1,DAY(U167)=1),TRUNC((U167-DATE(YEAR(U167+3-MOD(U167-2,7)),1,MOD(U167-2,7)-9))/7),"")</f>
        <v/>
      </c>
    </row>
    <row r="168" spans="1:24" ht="5.25" customHeight="1" x14ac:dyDescent="0.2">
      <c r="A168" s="107"/>
      <c r="B168" s="103"/>
      <c r="C168" s="105"/>
      <c r="D168" s="113"/>
      <c r="E168" s="107"/>
      <c r="F168" s="103"/>
      <c r="G168" s="105"/>
      <c r="H168" s="113"/>
      <c r="I168" s="107"/>
      <c r="J168" s="103"/>
      <c r="K168" s="105"/>
      <c r="L168" s="113"/>
      <c r="M168" s="107"/>
      <c r="N168" s="103"/>
      <c r="O168" s="105"/>
      <c r="P168" s="113"/>
      <c r="Q168" s="107"/>
      <c r="R168" s="103"/>
      <c r="S168" s="105"/>
      <c r="T168" s="113"/>
      <c r="U168" s="107"/>
      <c r="V168" s="103"/>
      <c r="W168" s="105"/>
      <c r="X168" s="113"/>
    </row>
    <row r="169" spans="1:24" ht="9.75" customHeight="1" x14ac:dyDescent="0.2">
      <c r="A169" s="107"/>
      <c r="B169" s="103"/>
      <c r="C169" s="69" t="str">
        <f ca="1">IFERROR(INDEX(_AnzeigeText2,MATCH(B167,_EreignisseDatum,0)),"")</f>
        <v/>
      </c>
      <c r="D169" s="109" t="str">
        <f>IF(A167=_Start_MESZ,"SZ",IF(A167=_Ende_MESZ,"SZ",""))</f>
        <v/>
      </c>
      <c r="E169" s="107"/>
      <c r="F169" s="103"/>
      <c r="G169" s="69" t="str">
        <f ca="1">IFERROR(INDEX(_AnzeigeText2,MATCH(F167,_EreignisseDatum,0)),"")</f>
        <v/>
      </c>
      <c r="H169" s="109" t="str">
        <f>IF(E167=_Start_MESZ,"SZ",IF(E167=_Ende_MESZ,"SZ",""))</f>
        <v/>
      </c>
      <c r="I169" s="107"/>
      <c r="J169" s="103"/>
      <c r="K169" s="69" t="str">
        <f ca="1">IFERROR(INDEX(_AnzeigeText2,MATCH(J167,_EreignisseDatum,0)),"")</f>
        <v/>
      </c>
      <c r="L169" s="109" t="str">
        <f>IF(I167=_Start_MESZ,"SZ",IF(I167=_Ende_MESZ,"SZ",""))</f>
        <v/>
      </c>
      <c r="M169" s="107"/>
      <c r="N169" s="103"/>
      <c r="O169" s="69" t="str">
        <f ca="1">IFERROR(INDEX(_AnzeigeText2,MATCH(N167,_EreignisseDatum,0)),"")</f>
        <v/>
      </c>
      <c r="P169" s="109" t="str">
        <f>IF(M167=_Start_MESZ,"SZ",IF(M167=_Ende_MESZ,"SZ",""))</f>
        <v/>
      </c>
      <c r="Q169" s="107"/>
      <c r="R169" s="103"/>
      <c r="S169" s="69" t="str">
        <f ca="1">IFERROR(INDEX(_AnzeigeText2,MATCH(R167,_EreignisseDatum,0)),"")</f>
        <v/>
      </c>
      <c r="T169" s="109" t="str">
        <f>IF(Q167=_Start_MESZ,"SZ",IF(Q167=_Ende_MESZ,"SZ",""))</f>
        <v/>
      </c>
      <c r="U169" s="107"/>
      <c r="V169" s="103"/>
      <c r="W169" s="69" t="str">
        <f ca="1">IFERROR(INDEX(_AnzeigeText2,MATCH(V167,_EreignisseDatum,0)),"")</f>
        <v/>
      </c>
      <c r="X169" s="109" t="str">
        <f>IF(U167=_Start_MESZ,"SZ",IF(U167=_Ende_MESZ,"SZ",""))</f>
        <v/>
      </c>
    </row>
    <row r="170" spans="1:24" ht="9.75" customHeight="1" thickBot="1" x14ac:dyDescent="0.25">
      <c r="A170" s="108"/>
      <c r="B170" s="70">
        <f>B167-_fstDay+1</f>
        <v>191</v>
      </c>
      <c r="C170" s="68" t="str">
        <f ca="1">IFERROR(IF(ISNA(INDEX(_AnzeigeText2,MATCH(B167,_EreignisseDatum,0))),"",IF(INDEX(_EreignisseHaeufigkeit,MATCH(B167,_EreignisseDatum,0))=1,"",INDEX(_AnzeigeText2,MATCH(B167,_EreignisseDatum,0)+1))),"")</f>
        <v/>
      </c>
      <c r="D170" s="110"/>
      <c r="E170" s="108"/>
      <c r="F170" s="70">
        <f>F167-_fstDay+1</f>
        <v>222</v>
      </c>
      <c r="G170" s="68" t="str">
        <f ca="1">IFERROR(IF(ISNA(INDEX(_AnzeigeText2,MATCH(F167,_EreignisseDatum,0))),"",IF(INDEX(_EreignisseHaeufigkeit,MATCH(F167,_EreignisseDatum,0))=1,"",INDEX(_AnzeigeText2,MATCH(F167,_EreignisseDatum,0)+1))),"")</f>
        <v/>
      </c>
      <c r="H170" s="110"/>
      <c r="I170" s="108"/>
      <c r="J170" s="70">
        <f>J167-_fstDay+1</f>
        <v>253</v>
      </c>
      <c r="K170" s="68" t="str">
        <f ca="1">IFERROR(IF(ISNA(INDEX(_AnzeigeText2,MATCH(J167,_EreignisseDatum,0))),"",IF(INDEX(_EreignisseHaeufigkeit,MATCH(J167,_EreignisseDatum,0))=1,"",INDEX(_AnzeigeText2,MATCH(J167,_EreignisseDatum,0)+1))),"")</f>
        <v/>
      </c>
      <c r="L170" s="110"/>
      <c r="M170" s="108"/>
      <c r="N170" s="70">
        <f>N167-_fstDay+1</f>
        <v>283</v>
      </c>
      <c r="O170" s="68" t="str">
        <f ca="1">IFERROR(IF(ISNA(INDEX(_AnzeigeText2,MATCH(N167,_EreignisseDatum,0))),"",IF(INDEX(_EreignisseHaeufigkeit,MATCH(N167,_EreignisseDatum,0))=1,"",INDEX(_AnzeigeText2,MATCH(N167,_EreignisseDatum,0)+1))),"")</f>
        <v/>
      </c>
      <c r="P170" s="110"/>
      <c r="Q170" s="108"/>
      <c r="R170" s="70">
        <f>R167-_fstDay+1</f>
        <v>314</v>
      </c>
      <c r="S170" s="68" t="str">
        <f ca="1">IFERROR(IF(ISNA(INDEX(_AnzeigeText2,MATCH(R167,_EreignisseDatum,0))),"",IF(INDEX(_EreignisseHaeufigkeit,MATCH(R167,_EreignisseDatum,0))=1,"",INDEX(_AnzeigeText2,MATCH(R167,_EreignisseDatum,0)+1))),"")</f>
        <v/>
      </c>
      <c r="T170" s="110"/>
      <c r="U170" s="108"/>
      <c r="V170" s="70">
        <f>V167-_fstDay+1</f>
        <v>344</v>
      </c>
      <c r="W170" s="68" t="str">
        <f ca="1">IFERROR(IF(ISNA(INDEX(_AnzeigeText2,MATCH(V167,_EreignisseDatum,0))),"",IF(INDEX(_EreignisseHaeufigkeit,MATCH(V167,_EreignisseDatum,0))=1,"",INDEX(_AnzeigeText2,MATCH(V167,_EreignisseDatum,0)+1))),"")</f>
        <v/>
      </c>
      <c r="X170" s="110"/>
    </row>
    <row r="171" spans="1:24" ht="5.25" customHeight="1" x14ac:dyDescent="0.2">
      <c r="A171" s="106">
        <f>A167+1</f>
        <v>44753</v>
      </c>
      <c r="B171" s="102">
        <f>A171</f>
        <v>44753</v>
      </c>
      <c r="C171" s="104" t="str">
        <f ca="1">IFERROR(INDEX(_AnzeigeText,MATCH(B171,_FeiertagsDaten,0)),"")</f>
        <v/>
      </c>
      <c r="D171" s="112">
        <f>IF(OR(WEEKDAY(A171,2)=1,DAY(A171)=1),TRUNC((A171-DATE(YEAR(A171+3-MOD(A171-2,7)),1,MOD(A171-2,7)-9))/7),"")</f>
        <v>28</v>
      </c>
      <c r="E171" s="106">
        <f>E167+1</f>
        <v>44784</v>
      </c>
      <c r="F171" s="102">
        <f>E171</f>
        <v>44784</v>
      </c>
      <c r="G171" s="104" t="str">
        <f ca="1">IFERROR(INDEX(_AnzeigeText,MATCH(F171,_FeiertagsDaten,0)),"")</f>
        <v/>
      </c>
      <c r="H171" s="112" t="str">
        <f>IF(OR(WEEKDAY(E171,2)=1,DAY(E171)=1),TRUNC((E171-DATE(YEAR(E171+3-MOD(E171-2,7)),1,MOD(E171-2,7)-9))/7),"")</f>
        <v/>
      </c>
      <c r="I171" s="106">
        <f>I167+1</f>
        <v>44815</v>
      </c>
      <c r="J171" s="102">
        <f>I171</f>
        <v>44815</v>
      </c>
      <c r="K171" s="104" t="str">
        <f ca="1">IFERROR(INDEX(_AnzeigeText,MATCH(J171,_FeiertagsDaten,0)),"")</f>
        <v/>
      </c>
      <c r="L171" s="112" t="str">
        <f>IF(OR(WEEKDAY(I171,2)=1,DAY(I171)=1),TRUNC((I171-DATE(YEAR(I171+3-MOD(I171-2,7)),1,MOD(I171-2,7)-9))/7),"")</f>
        <v/>
      </c>
      <c r="M171" s="106">
        <f>M167+1</f>
        <v>44845</v>
      </c>
      <c r="N171" s="102">
        <f>M171</f>
        <v>44845</v>
      </c>
      <c r="O171" s="104" t="str">
        <f ca="1">IFERROR(INDEX(_AnzeigeText,MATCH(N171,_FeiertagsDaten,0)),"")</f>
        <v/>
      </c>
      <c r="P171" s="112" t="str">
        <f>IF(OR(WEEKDAY(M171,2)=1,DAY(M171)=1),TRUNC((M171-DATE(YEAR(M171+3-MOD(M171-2,7)),1,MOD(M171-2,7)-9))/7),"")</f>
        <v/>
      </c>
      <c r="Q171" s="106">
        <f>Q167+1</f>
        <v>44876</v>
      </c>
      <c r="R171" s="102">
        <f>Q171</f>
        <v>44876</v>
      </c>
      <c r="S171" s="104" t="str">
        <f ca="1">IFERROR(INDEX(_AnzeigeText,MATCH(R171,_FeiertagsDaten,0)),"")</f>
        <v/>
      </c>
      <c r="T171" s="112" t="str">
        <f>IF(OR(WEEKDAY(Q171,2)=1,DAY(Q171)=1),TRUNC((Q171-DATE(YEAR(Q171+3-MOD(Q171-2,7)),1,MOD(Q171-2,7)-9))/7),"")</f>
        <v/>
      </c>
      <c r="U171" s="106">
        <f>U167+1</f>
        <v>44906</v>
      </c>
      <c r="V171" s="102">
        <f>U171</f>
        <v>44906</v>
      </c>
      <c r="W171" s="104" t="str">
        <f ca="1">IFERROR(INDEX(_AnzeigeText,MATCH(V171,_FeiertagsDaten,0)),"")</f>
        <v>3. Advent</v>
      </c>
      <c r="X171" s="112" t="str">
        <f>IF(OR(WEEKDAY(U171,2)=1,DAY(U171)=1),TRUNC((U171-DATE(YEAR(U171+3-MOD(U171-2,7)),1,MOD(U171-2,7)-9))/7),"")</f>
        <v/>
      </c>
    </row>
    <row r="172" spans="1:24" ht="5.25" customHeight="1" x14ac:dyDescent="0.2">
      <c r="A172" s="107"/>
      <c r="B172" s="103"/>
      <c r="C172" s="105"/>
      <c r="D172" s="113"/>
      <c r="E172" s="107"/>
      <c r="F172" s="103"/>
      <c r="G172" s="105"/>
      <c r="H172" s="113"/>
      <c r="I172" s="107"/>
      <c r="J172" s="103"/>
      <c r="K172" s="105"/>
      <c r="L172" s="113"/>
      <c r="M172" s="107"/>
      <c r="N172" s="103"/>
      <c r="O172" s="105"/>
      <c r="P172" s="113"/>
      <c r="Q172" s="107"/>
      <c r="R172" s="103"/>
      <c r="S172" s="105"/>
      <c r="T172" s="113"/>
      <c r="U172" s="107"/>
      <c r="V172" s="103"/>
      <c r="W172" s="105"/>
      <c r="X172" s="113"/>
    </row>
    <row r="173" spans="1:24" ht="9.75" customHeight="1" x14ac:dyDescent="0.2">
      <c r="A173" s="107"/>
      <c r="B173" s="103"/>
      <c r="C173" s="69" t="str">
        <f ca="1">IFERROR(INDEX(_AnzeigeText2,MATCH(B171,_EreignisseDatum,0)),"")</f>
        <v/>
      </c>
      <c r="D173" s="109" t="str">
        <f>IF(A171=_Start_MESZ,"SZ",IF(A171=_Ende_MESZ,"SZ",""))</f>
        <v/>
      </c>
      <c r="E173" s="107"/>
      <c r="F173" s="103"/>
      <c r="G173" s="69" t="str">
        <f ca="1">IFERROR(INDEX(_AnzeigeText2,MATCH(F171,_EreignisseDatum,0)),"")</f>
        <v/>
      </c>
      <c r="H173" s="109" t="str">
        <f>IF(E171=_Start_MESZ,"SZ",IF(E171=_Ende_MESZ,"SZ",""))</f>
        <v/>
      </c>
      <c r="I173" s="107"/>
      <c r="J173" s="103"/>
      <c r="K173" s="69" t="str">
        <f ca="1">IFERROR(INDEX(_AnzeigeText2,MATCH(J171,_EreignisseDatum,0)),"")</f>
        <v/>
      </c>
      <c r="L173" s="109" t="str">
        <f>IF(I171=_Start_MESZ,"SZ",IF(I171=_Ende_MESZ,"SZ",""))</f>
        <v/>
      </c>
      <c r="M173" s="107"/>
      <c r="N173" s="103"/>
      <c r="O173" s="69" t="str">
        <f ca="1">IFERROR(INDEX(_AnzeigeText2,MATCH(N171,_EreignisseDatum,0)),"")</f>
        <v/>
      </c>
      <c r="P173" s="109" t="str">
        <f>IF(M171=_Start_MESZ,"SZ",IF(M171=_Ende_MESZ,"SZ",""))</f>
        <v/>
      </c>
      <c r="Q173" s="107"/>
      <c r="R173" s="103"/>
      <c r="S173" s="69" t="str">
        <f ca="1">IFERROR(INDEX(_AnzeigeText2,MATCH(R171,_EreignisseDatum,0)),"")</f>
        <v/>
      </c>
      <c r="T173" s="109" t="str">
        <f>IF(Q171=_Start_MESZ,"SZ",IF(Q171=_Ende_MESZ,"SZ",""))</f>
        <v/>
      </c>
      <c r="U173" s="107"/>
      <c r="V173" s="103"/>
      <c r="W173" s="69" t="str">
        <f ca="1">IFERROR(INDEX(_AnzeigeText2,MATCH(V171,_EreignisseDatum,0)),"")</f>
        <v/>
      </c>
      <c r="X173" s="109" t="str">
        <f>IF(U171=_Start_MESZ,"SZ",IF(U171=_Ende_MESZ,"SZ",""))</f>
        <v/>
      </c>
    </row>
    <row r="174" spans="1:24" ht="9.75" customHeight="1" thickBot="1" x14ac:dyDescent="0.25">
      <c r="A174" s="108"/>
      <c r="B174" s="70">
        <f>B171-_fstDay+1</f>
        <v>192</v>
      </c>
      <c r="C174" s="68" t="str">
        <f ca="1">IFERROR(IF(ISNA(INDEX(_AnzeigeText2,MATCH(B171,_EreignisseDatum,0))),"",IF(INDEX(_EreignisseHaeufigkeit,MATCH(B171,_EreignisseDatum,0))=1,"",INDEX(_AnzeigeText2,MATCH(B171,_EreignisseDatum,0)+1))),"")</f>
        <v/>
      </c>
      <c r="D174" s="110"/>
      <c r="E174" s="108"/>
      <c r="F174" s="70">
        <f>F171-_fstDay+1</f>
        <v>223</v>
      </c>
      <c r="G174" s="68" t="str">
        <f ca="1">IFERROR(IF(ISNA(INDEX(_AnzeigeText2,MATCH(F171,_EreignisseDatum,0))),"",IF(INDEX(_EreignisseHaeufigkeit,MATCH(F171,_EreignisseDatum,0))=1,"",INDEX(_AnzeigeText2,MATCH(F171,_EreignisseDatum,0)+1))),"")</f>
        <v/>
      </c>
      <c r="H174" s="110"/>
      <c r="I174" s="108"/>
      <c r="J174" s="70">
        <f>J171-_fstDay+1</f>
        <v>254</v>
      </c>
      <c r="K174" s="68" t="str">
        <f ca="1">IFERROR(IF(ISNA(INDEX(_AnzeigeText2,MATCH(J171,_EreignisseDatum,0))),"",IF(INDEX(_EreignisseHaeufigkeit,MATCH(J171,_EreignisseDatum,0))=1,"",INDEX(_AnzeigeText2,MATCH(J171,_EreignisseDatum,0)+1))),"")</f>
        <v/>
      </c>
      <c r="L174" s="110"/>
      <c r="M174" s="108"/>
      <c r="N174" s="70">
        <f>N171-_fstDay+1</f>
        <v>284</v>
      </c>
      <c r="O174" s="68" t="str">
        <f ca="1">IFERROR(IF(ISNA(INDEX(_AnzeigeText2,MATCH(N171,_EreignisseDatum,0))),"",IF(INDEX(_EreignisseHaeufigkeit,MATCH(N171,_EreignisseDatum,0))=1,"",INDEX(_AnzeigeText2,MATCH(N171,_EreignisseDatum,0)+1))),"")</f>
        <v/>
      </c>
      <c r="P174" s="110"/>
      <c r="Q174" s="108"/>
      <c r="R174" s="70">
        <f>R171-_fstDay+1</f>
        <v>315</v>
      </c>
      <c r="S174" s="68" t="str">
        <f ca="1">IFERROR(IF(ISNA(INDEX(_AnzeigeText2,MATCH(R171,_EreignisseDatum,0))),"",IF(INDEX(_EreignisseHaeufigkeit,MATCH(R171,_EreignisseDatum,0))=1,"",INDEX(_AnzeigeText2,MATCH(R171,_EreignisseDatum,0)+1))),"")</f>
        <v/>
      </c>
      <c r="T174" s="110"/>
      <c r="U174" s="108"/>
      <c r="V174" s="70">
        <f>V171-_fstDay+1</f>
        <v>345</v>
      </c>
      <c r="W174" s="68" t="str">
        <f ca="1">IFERROR(IF(ISNA(INDEX(_AnzeigeText2,MATCH(V171,_EreignisseDatum,0))),"",IF(INDEX(_EreignisseHaeufigkeit,MATCH(V171,_EreignisseDatum,0))=1,"",INDEX(_AnzeigeText2,MATCH(V171,_EreignisseDatum,0)+1))),"")</f>
        <v/>
      </c>
      <c r="X174" s="110"/>
    </row>
    <row r="175" spans="1:24" ht="5.25" customHeight="1" x14ac:dyDescent="0.2">
      <c r="A175" s="106">
        <f>A171+1</f>
        <v>44754</v>
      </c>
      <c r="B175" s="102">
        <f>A175</f>
        <v>44754</v>
      </c>
      <c r="C175" s="104" t="str">
        <f ca="1">IFERROR(INDEX(_AnzeigeText,MATCH(B175,_FeiertagsDaten,0)),"")</f>
        <v/>
      </c>
      <c r="D175" s="112" t="str">
        <f>IF(OR(WEEKDAY(A175,2)=1,DAY(A175)=1),TRUNC((A175-DATE(YEAR(A175+3-MOD(A175-2,7)),1,MOD(A175-2,7)-9))/7),"")</f>
        <v/>
      </c>
      <c r="E175" s="106">
        <f>E171+1</f>
        <v>44785</v>
      </c>
      <c r="F175" s="102">
        <f>E175</f>
        <v>44785</v>
      </c>
      <c r="G175" s="104" t="str">
        <f ca="1">IFERROR(INDEX(_AnzeigeText,MATCH(F175,_FeiertagsDaten,0)),"")</f>
        <v/>
      </c>
      <c r="H175" s="112" t="str">
        <f>IF(OR(WEEKDAY(E175,2)=1,DAY(E175)=1),TRUNC((E175-DATE(YEAR(E175+3-MOD(E175-2,7)),1,MOD(E175-2,7)-9))/7),"")</f>
        <v/>
      </c>
      <c r="I175" s="106">
        <f>I171+1</f>
        <v>44816</v>
      </c>
      <c r="J175" s="102">
        <f>I175</f>
        <v>44816</v>
      </c>
      <c r="K175" s="104" t="str">
        <f ca="1">IFERROR(INDEX(_AnzeigeText,MATCH(J175,_FeiertagsDaten,0)),"")</f>
        <v/>
      </c>
      <c r="L175" s="112">
        <f>IF(OR(WEEKDAY(I175,2)=1,DAY(I175)=1),TRUNC((I175-DATE(YEAR(I175+3-MOD(I175-2,7)),1,MOD(I175-2,7)-9))/7),"")</f>
        <v>37</v>
      </c>
      <c r="M175" s="106">
        <f>M171+1</f>
        <v>44846</v>
      </c>
      <c r="N175" s="102">
        <f>M175</f>
        <v>44846</v>
      </c>
      <c r="O175" s="104" t="str">
        <f ca="1">IFERROR(INDEX(_AnzeigeText,MATCH(N175,_FeiertagsDaten,0)),"")</f>
        <v/>
      </c>
      <c r="P175" s="112" t="str">
        <f>IF(OR(WEEKDAY(M175,2)=1,DAY(M175)=1),TRUNC((M175-DATE(YEAR(M175+3-MOD(M175-2,7)),1,MOD(M175-2,7)-9))/7),"")</f>
        <v/>
      </c>
      <c r="Q175" s="106">
        <f>Q171+1</f>
        <v>44877</v>
      </c>
      <c r="R175" s="102">
        <f>Q175</f>
        <v>44877</v>
      </c>
      <c r="S175" s="104" t="str">
        <f ca="1">IFERROR(INDEX(_AnzeigeText,MATCH(R175,_FeiertagsDaten,0)),"")</f>
        <v/>
      </c>
      <c r="T175" s="112" t="str">
        <f>IF(OR(WEEKDAY(Q175,2)=1,DAY(Q175)=1),TRUNC((Q175-DATE(YEAR(Q175+3-MOD(Q175-2,7)),1,MOD(Q175-2,7)-9))/7),"")</f>
        <v/>
      </c>
      <c r="U175" s="106">
        <f>U171+1</f>
        <v>44907</v>
      </c>
      <c r="V175" s="102">
        <f>U175</f>
        <v>44907</v>
      </c>
      <c r="W175" s="104" t="str">
        <f ca="1">IFERROR(INDEX(_AnzeigeText,MATCH(V175,_FeiertagsDaten,0)),"")</f>
        <v/>
      </c>
      <c r="X175" s="112">
        <f>IF(OR(WEEKDAY(U175,2)=1,DAY(U175)=1),TRUNC((U175-DATE(YEAR(U175+3-MOD(U175-2,7)),1,MOD(U175-2,7)-9))/7),"")</f>
        <v>50</v>
      </c>
    </row>
    <row r="176" spans="1:24" ht="5.25" customHeight="1" x14ac:dyDescent="0.2">
      <c r="A176" s="107"/>
      <c r="B176" s="103"/>
      <c r="C176" s="105"/>
      <c r="D176" s="113"/>
      <c r="E176" s="107"/>
      <c r="F176" s="103"/>
      <c r="G176" s="105"/>
      <c r="H176" s="113"/>
      <c r="I176" s="107"/>
      <c r="J176" s="103"/>
      <c r="K176" s="105"/>
      <c r="L176" s="113"/>
      <c r="M176" s="107"/>
      <c r="N176" s="103"/>
      <c r="O176" s="105"/>
      <c r="P176" s="113"/>
      <c r="Q176" s="107"/>
      <c r="R176" s="103"/>
      <c r="S176" s="105"/>
      <c r="T176" s="113"/>
      <c r="U176" s="107"/>
      <c r="V176" s="103"/>
      <c r="W176" s="105"/>
      <c r="X176" s="113"/>
    </row>
    <row r="177" spans="1:24" ht="9.75" customHeight="1" x14ac:dyDescent="0.2">
      <c r="A177" s="107"/>
      <c r="B177" s="103"/>
      <c r="C177" s="69" t="str">
        <f ca="1">IFERROR(INDEX(_AnzeigeText2,MATCH(B175,_EreignisseDatum,0)),"")</f>
        <v/>
      </c>
      <c r="D177" s="109" t="str">
        <f>IF(A175=_Start_MESZ,"SZ",IF(A175=_Ende_MESZ,"SZ",""))</f>
        <v/>
      </c>
      <c r="E177" s="107"/>
      <c r="F177" s="103"/>
      <c r="G177" s="69" t="str">
        <f ca="1">IFERROR(INDEX(_AnzeigeText2,MATCH(F175,_EreignisseDatum,0)),"")</f>
        <v/>
      </c>
      <c r="H177" s="109" t="str">
        <f>IF(E175=_Start_MESZ,"SZ",IF(E175=_Ende_MESZ,"SZ",""))</f>
        <v/>
      </c>
      <c r="I177" s="107"/>
      <c r="J177" s="103"/>
      <c r="K177" s="69" t="str">
        <f ca="1">IFERROR(INDEX(_AnzeigeText2,MATCH(J175,_EreignisseDatum,0)),"")</f>
        <v/>
      </c>
      <c r="L177" s="109" t="str">
        <f>IF(I175=_Start_MESZ,"SZ",IF(I175=_Ende_MESZ,"SZ",""))</f>
        <v/>
      </c>
      <c r="M177" s="107"/>
      <c r="N177" s="103"/>
      <c r="O177" s="69" t="str">
        <f ca="1">IFERROR(INDEX(_AnzeigeText2,MATCH(N175,_EreignisseDatum,0)),"")</f>
        <v/>
      </c>
      <c r="P177" s="109" t="str">
        <f>IF(M175=_Start_MESZ,"SZ",IF(M175=_Ende_MESZ,"SZ",""))</f>
        <v/>
      </c>
      <c r="Q177" s="107"/>
      <c r="R177" s="103"/>
      <c r="S177" s="69" t="str">
        <f ca="1">IFERROR(INDEX(_AnzeigeText2,MATCH(R175,_EreignisseDatum,0)),"")</f>
        <v/>
      </c>
      <c r="T177" s="109" t="str">
        <f>IF(Q175=_Start_MESZ,"SZ",IF(Q175=_Ende_MESZ,"SZ",""))</f>
        <v/>
      </c>
      <c r="U177" s="107"/>
      <c r="V177" s="103"/>
      <c r="W177" s="69" t="str">
        <f ca="1">IFERROR(INDEX(_AnzeigeText2,MATCH(V175,_EreignisseDatum,0)),"")</f>
        <v/>
      </c>
      <c r="X177" s="109" t="str">
        <f>IF(U175=_Start_MESZ,"SZ",IF(U175=_Ende_MESZ,"SZ",""))</f>
        <v/>
      </c>
    </row>
    <row r="178" spans="1:24" ht="9.75" customHeight="1" thickBot="1" x14ac:dyDescent="0.25">
      <c r="A178" s="108"/>
      <c r="B178" s="70">
        <f>B175-_fstDay+1</f>
        <v>193</v>
      </c>
      <c r="C178" s="68" t="str">
        <f ca="1">IFERROR(IF(ISNA(INDEX(_AnzeigeText2,MATCH(B175,_EreignisseDatum,0))),"",IF(INDEX(_EreignisseHaeufigkeit,MATCH(B175,_EreignisseDatum,0))=1,"",INDEX(_AnzeigeText2,MATCH(B175,_EreignisseDatum,0)+1))),"")</f>
        <v/>
      </c>
      <c r="D178" s="110"/>
      <c r="E178" s="108"/>
      <c r="F178" s="70">
        <f>F175-_fstDay+1</f>
        <v>224</v>
      </c>
      <c r="G178" s="68" t="str">
        <f ca="1">IFERROR(IF(ISNA(INDEX(_AnzeigeText2,MATCH(F175,_EreignisseDatum,0))),"",IF(INDEX(_EreignisseHaeufigkeit,MATCH(F175,_EreignisseDatum,0))=1,"",INDEX(_AnzeigeText2,MATCH(F175,_EreignisseDatum,0)+1))),"")</f>
        <v/>
      </c>
      <c r="H178" s="110"/>
      <c r="I178" s="108"/>
      <c r="J178" s="70">
        <f>J175-_fstDay+1</f>
        <v>255</v>
      </c>
      <c r="K178" s="68" t="str">
        <f ca="1">IFERROR(IF(ISNA(INDEX(_AnzeigeText2,MATCH(J175,_EreignisseDatum,0))),"",IF(INDEX(_EreignisseHaeufigkeit,MATCH(J175,_EreignisseDatum,0))=1,"",INDEX(_AnzeigeText2,MATCH(J175,_EreignisseDatum,0)+1))),"")</f>
        <v/>
      </c>
      <c r="L178" s="110"/>
      <c r="M178" s="108"/>
      <c r="N178" s="70">
        <f>N175-_fstDay+1</f>
        <v>285</v>
      </c>
      <c r="O178" s="68" t="str">
        <f ca="1">IFERROR(IF(ISNA(INDEX(_AnzeigeText2,MATCH(N175,_EreignisseDatum,0))),"",IF(INDEX(_EreignisseHaeufigkeit,MATCH(N175,_EreignisseDatum,0))=1,"",INDEX(_AnzeigeText2,MATCH(N175,_EreignisseDatum,0)+1))),"")</f>
        <v/>
      </c>
      <c r="P178" s="110"/>
      <c r="Q178" s="108"/>
      <c r="R178" s="70">
        <f>R175-_fstDay+1</f>
        <v>316</v>
      </c>
      <c r="S178" s="68" t="str">
        <f ca="1">IFERROR(IF(ISNA(INDEX(_AnzeigeText2,MATCH(R175,_EreignisseDatum,0))),"",IF(INDEX(_EreignisseHaeufigkeit,MATCH(R175,_EreignisseDatum,0))=1,"",INDEX(_AnzeigeText2,MATCH(R175,_EreignisseDatum,0)+1))),"")</f>
        <v/>
      </c>
      <c r="T178" s="110"/>
      <c r="U178" s="108"/>
      <c r="V178" s="70">
        <f>V175-_fstDay+1</f>
        <v>346</v>
      </c>
      <c r="W178" s="68" t="str">
        <f ca="1">IFERROR(IF(ISNA(INDEX(_AnzeigeText2,MATCH(V175,_EreignisseDatum,0))),"",IF(INDEX(_EreignisseHaeufigkeit,MATCH(V175,_EreignisseDatum,0))=1,"",INDEX(_AnzeigeText2,MATCH(V175,_EreignisseDatum,0)+1))),"")</f>
        <v/>
      </c>
      <c r="X178" s="110"/>
    </row>
    <row r="179" spans="1:24" ht="5.25" customHeight="1" x14ac:dyDescent="0.2">
      <c r="A179" s="106">
        <f>A175+1</f>
        <v>44755</v>
      </c>
      <c r="B179" s="102">
        <f>A179</f>
        <v>44755</v>
      </c>
      <c r="C179" s="104" t="str">
        <f ca="1">IFERROR(INDEX(_AnzeigeText,MATCH(B179,_FeiertagsDaten,0)),"")</f>
        <v/>
      </c>
      <c r="D179" s="112" t="str">
        <f>IF(OR(WEEKDAY(A179,2)=1,DAY(A179)=1),TRUNC((A179-DATE(YEAR(A179+3-MOD(A179-2,7)),1,MOD(A179-2,7)-9))/7),"")</f>
        <v/>
      </c>
      <c r="E179" s="106">
        <f>E175+1</f>
        <v>44786</v>
      </c>
      <c r="F179" s="102">
        <f>E179</f>
        <v>44786</v>
      </c>
      <c r="G179" s="104" t="str">
        <f ca="1">IFERROR(INDEX(_AnzeigeText,MATCH(F179,_FeiertagsDaten,0)),"")</f>
        <v/>
      </c>
      <c r="H179" s="112" t="str">
        <f>IF(OR(WEEKDAY(E179,2)=1,DAY(E179)=1),TRUNC((E179-DATE(YEAR(E179+3-MOD(E179-2,7)),1,MOD(E179-2,7)-9))/7),"")</f>
        <v/>
      </c>
      <c r="I179" s="106">
        <f>I175+1</f>
        <v>44817</v>
      </c>
      <c r="J179" s="102">
        <f>I179</f>
        <v>44817</v>
      </c>
      <c r="K179" s="104" t="str">
        <f ca="1">IFERROR(INDEX(_AnzeigeText,MATCH(J179,_FeiertagsDaten,0)),"")</f>
        <v/>
      </c>
      <c r="L179" s="112" t="str">
        <f>IF(OR(WEEKDAY(I179,2)=1,DAY(I179)=1),TRUNC((I179-DATE(YEAR(I179+3-MOD(I179-2,7)),1,MOD(I179-2,7)-9))/7),"")</f>
        <v/>
      </c>
      <c r="M179" s="106">
        <f>M175+1</f>
        <v>44847</v>
      </c>
      <c r="N179" s="102">
        <f>M179</f>
        <v>44847</v>
      </c>
      <c r="O179" s="104" t="str">
        <f ca="1">IFERROR(INDEX(_AnzeigeText,MATCH(N179,_FeiertagsDaten,0)),"")</f>
        <v/>
      </c>
      <c r="P179" s="112" t="str">
        <f>IF(OR(WEEKDAY(M179,2)=1,DAY(M179)=1),TRUNC((M179-DATE(YEAR(M179+3-MOD(M179-2,7)),1,MOD(M179-2,7)-9))/7),"")</f>
        <v/>
      </c>
      <c r="Q179" s="106">
        <f>Q175+1</f>
        <v>44878</v>
      </c>
      <c r="R179" s="102">
        <f>Q179</f>
        <v>44878</v>
      </c>
      <c r="S179" s="104" t="str">
        <f ca="1">IFERROR(INDEX(_AnzeigeText,MATCH(R179,_FeiertagsDaten,0)),"")</f>
        <v>Volkstrauertag</v>
      </c>
      <c r="T179" s="112" t="str">
        <f>IF(OR(WEEKDAY(Q179,2)=1,DAY(Q179)=1),TRUNC((Q179-DATE(YEAR(Q179+3-MOD(Q179-2,7)),1,MOD(Q179-2,7)-9))/7),"")</f>
        <v/>
      </c>
      <c r="U179" s="106">
        <f>U175+1</f>
        <v>44908</v>
      </c>
      <c r="V179" s="102">
        <f>U179</f>
        <v>44908</v>
      </c>
      <c r="W179" s="104" t="str">
        <f ca="1">IFERROR(INDEX(_AnzeigeText,MATCH(V179,_FeiertagsDaten,0)),"")</f>
        <v/>
      </c>
      <c r="X179" s="112" t="str">
        <f>IF(OR(WEEKDAY(U179,2)=1,DAY(U179)=1),TRUNC((U179-DATE(YEAR(U179+3-MOD(U179-2,7)),1,MOD(U179-2,7)-9))/7),"")</f>
        <v/>
      </c>
    </row>
    <row r="180" spans="1:24" ht="5.25" customHeight="1" x14ac:dyDescent="0.2">
      <c r="A180" s="107"/>
      <c r="B180" s="103"/>
      <c r="C180" s="105"/>
      <c r="D180" s="113"/>
      <c r="E180" s="107"/>
      <c r="F180" s="103"/>
      <c r="G180" s="105"/>
      <c r="H180" s="113"/>
      <c r="I180" s="107"/>
      <c r="J180" s="103"/>
      <c r="K180" s="105"/>
      <c r="L180" s="113"/>
      <c r="M180" s="107"/>
      <c r="N180" s="103"/>
      <c r="O180" s="105"/>
      <c r="P180" s="113"/>
      <c r="Q180" s="107"/>
      <c r="R180" s="103"/>
      <c r="S180" s="105"/>
      <c r="T180" s="113"/>
      <c r="U180" s="107"/>
      <c r="V180" s="103"/>
      <c r="W180" s="105"/>
      <c r="X180" s="113"/>
    </row>
    <row r="181" spans="1:24" ht="9.75" customHeight="1" x14ac:dyDescent="0.2">
      <c r="A181" s="107"/>
      <c r="B181" s="103"/>
      <c r="C181" s="69" t="str">
        <f ca="1">IFERROR(INDEX(_AnzeigeText2,MATCH(B179,_EreignisseDatum,0)),"")</f>
        <v/>
      </c>
      <c r="D181" s="109" t="str">
        <f>IF(A179=_Start_MESZ,"SZ",IF(A179=_Ende_MESZ,"SZ",""))</f>
        <v/>
      </c>
      <c r="E181" s="107"/>
      <c r="F181" s="103"/>
      <c r="G181" s="69" t="str">
        <f ca="1">IFERROR(INDEX(_AnzeigeText2,MATCH(F179,_EreignisseDatum,0)),"")</f>
        <v/>
      </c>
      <c r="H181" s="109" t="str">
        <f>IF(E179=_Start_MESZ,"SZ",IF(E179=_Ende_MESZ,"SZ",""))</f>
        <v/>
      </c>
      <c r="I181" s="107"/>
      <c r="J181" s="103"/>
      <c r="K181" s="69" t="str">
        <f ca="1">IFERROR(INDEX(_AnzeigeText2,MATCH(J179,_EreignisseDatum,0)),"")</f>
        <v/>
      </c>
      <c r="L181" s="109" t="str">
        <f>IF(I179=_Start_MESZ,"SZ",IF(I179=_Ende_MESZ,"SZ",""))</f>
        <v/>
      </c>
      <c r="M181" s="107"/>
      <c r="N181" s="103"/>
      <c r="O181" s="69" t="str">
        <f ca="1">IFERROR(INDEX(_AnzeigeText2,MATCH(N179,_EreignisseDatum,0)),"")</f>
        <v/>
      </c>
      <c r="P181" s="109" t="str">
        <f>IF(M179=_Start_MESZ,"SZ",IF(M179=_Ende_MESZ,"SZ",""))</f>
        <v/>
      </c>
      <c r="Q181" s="107"/>
      <c r="R181" s="103"/>
      <c r="S181" s="69" t="str">
        <f ca="1">IFERROR(INDEX(_AnzeigeText2,MATCH(R179,_EreignisseDatum,0)),"")</f>
        <v/>
      </c>
      <c r="T181" s="109" t="str">
        <f>IF(Q179=_Start_MESZ,"SZ",IF(Q179=_Ende_MESZ,"SZ",""))</f>
        <v/>
      </c>
      <c r="U181" s="107"/>
      <c r="V181" s="103"/>
      <c r="W181" s="69" t="str">
        <f ca="1">IFERROR(INDEX(_AnzeigeText2,MATCH(V179,_EreignisseDatum,0)),"")</f>
        <v/>
      </c>
      <c r="X181" s="109" t="str">
        <f>IF(U179=_Start_MESZ,"SZ",IF(U179=_Ende_MESZ,"SZ",""))</f>
        <v/>
      </c>
    </row>
    <row r="182" spans="1:24" ht="9.75" customHeight="1" thickBot="1" x14ac:dyDescent="0.25">
      <c r="A182" s="108"/>
      <c r="B182" s="70">
        <f>B179-_fstDay+1</f>
        <v>194</v>
      </c>
      <c r="C182" s="68" t="str">
        <f ca="1">IFERROR(IF(ISNA(INDEX(_AnzeigeText2,MATCH(B179,_EreignisseDatum,0))),"",IF(INDEX(_EreignisseHaeufigkeit,MATCH(B179,_EreignisseDatum,0))=1,"",INDEX(_AnzeigeText2,MATCH(B179,_EreignisseDatum,0)+1))),"")</f>
        <v/>
      </c>
      <c r="D182" s="110"/>
      <c r="E182" s="108"/>
      <c r="F182" s="70">
        <f>F179-_fstDay+1</f>
        <v>225</v>
      </c>
      <c r="G182" s="68" t="str">
        <f ca="1">IFERROR(IF(ISNA(INDEX(_AnzeigeText2,MATCH(F179,_EreignisseDatum,0))),"",IF(INDEX(_EreignisseHaeufigkeit,MATCH(F179,_EreignisseDatum,0))=1,"",INDEX(_AnzeigeText2,MATCH(F179,_EreignisseDatum,0)+1))),"")</f>
        <v/>
      </c>
      <c r="H182" s="110"/>
      <c r="I182" s="108"/>
      <c r="J182" s="70">
        <f>J179-_fstDay+1</f>
        <v>256</v>
      </c>
      <c r="K182" s="68" t="str">
        <f ca="1">IFERROR(IF(ISNA(INDEX(_AnzeigeText2,MATCH(J179,_EreignisseDatum,0))),"",IF(INDEX(_EreignisseHaeufigkeit,MATCH(J179,_EreignisseDatum,0))=1,"",INDEX(_AnzeigeText2,MATCH(J179,_EreignisseDatum,0)+1))),"")</f>
        <v/>
      </c>
      <c r="L182" s="110"/>
      <c r="M182" s="108"/>
      <c r="N182" s="70">
        <f>N179-_fstDay+1</f>
        <v>286</v>
      </c>
      <c r="O182" s="68" t="str">
        <f ca="1">IFERROR(IF(ISNA(INDEX(_AnzeigeText2,MATCH(N179,_EreignisseDatum,0))),"",IF(INDEX(_EreignisseHaeufigkeit,MATCH(N179,_EreignisseDatum,0))=1,"",INDEX(_AnzeigeText2,MATCH(N179,_EreignisseDatum,0)+1))),"")</f>
        <v/>
      </c>
      <c r="P182" s="110"/>
      <c r="Q182" s="108"/>
      <c r="R182" s="70">
        <f>R179-_fstDay+1</f>
        <v>317</v>
      </c>
      <c r="S182" s="68" t="str">
        <f ca="1">IFERROR(IF(ISNA(INDEX(_AnzeigeText2,MATCH(R179,_EreignisseDatum,0))),"",IF(INDEX(_EreignisseHaeufigkeit,MATCH(R179,_EreignisseDatum,0))=1,"",INDEX(_AnzeigeText2,MATCH(R179,_EreignisseDatum,0)+1))),"")</f>
        <v/>
      </c>
      <c r="T182" s="110"/>
      <c r="U182" s="108"/>
      <c r="V182" s="70">
        <f>V179-_fstDay+1</f>
        <v>347</v>
      </c>
      <c r="W182" s="68" t="str">
        <f ca="1">IFERROR(IF(ISNA(INDEX(_AnzeigeText2,MATCH(V179,_EreignisseDatum,0))),"",IF(INDEX(_EreignisseHaeufigkeit,MATCH(V179,_EreignisseDatum,0))=1,"",INDEX(_AnzeigeText2,MATCH(V179,_EreignisseDatum,0)+1))),"")</f>
        <v/>
      </c>
      <c r="X182" s="110"/>
    </row>
    <row r="183" spans="1:24" ht="5.25" customHeight="1" x14ac:dyDescent="0.2">
      <c r="A183" s="106">
        <f>A179+1</f>
        <v>44756</v>
      </c>
      <c r="B183" s="102">
        <f>A183</f>
        <v>44756</v>
      </c>
      <c r="C183" s="104" t="str">
        <f ca="1">IFERROR(INDEX(_AnzeigeText,MATCH(B183,_FeiertagsDaten,0)),"")</f>
        <v/>
      </c>
      <c r="D183" s="112" t="str">
        <f>IF(OR(WEEKDAY(A183,2)=1,DAY(A183)=1),TRUNC((A183-DATE(YEAR(A183+3-MOD(A183-2,7)),1,MOD(A183-2,7)-9))/7),"")</f>
        <v/>
      </c>
      <c r="E183" s="106">
        <f>E179+1</f>
        <v>44787</v>
      </c>
      <c r="F183" s="102">
        <f>E183</f>
        <v>44787</v>
      </c>
      <c r="G183" s="104" t="str">
        <f ca="1">IFERROR(INDEX(_AnzeigeText,MATCH(F183,_FeiertagsDaten,0)),"")</f>
        <v/>
      </c>
      <c r="H183" s="112" t="str">
        <f>IF(OR(WEEKDAY(E183,2)=1,DAY(E183)=1),TRUNC((E183-DATE(YEAR(E183+3-MOD(E183-2,7)),1,MOD(E183-2,7)-9))/7),"")</f>
        <v/>
      </c>
      <c r="I183" s="106">
        <f>I179+1</f>
        <v>44818</v>
      </c>
      <c r="J183" s="102">
        <f>I183</f>
        <v>44818</v>
      </c>
      <c r="K183" s="104" t="str">
        <f ca="1">IFERROR(INDEX(_AnzeigeText,MATCH(J183,_FeiertagsDaten,0)),"")</f>
        <v/>
      </c>
      <c r="L183" s="112" t="str">
        <f>IF(OR(WEEKDAY(I183,2)=1,DAY(I183)=1),TRUNC((I183-DATE(YEAR(I183+3-MOD(I183-2,7)),1,MOD(I183-2,7)-9))/7),"")</f>
        <v/>
      </c>
      <c r="M183" s="106">
        <f>M179+1</f>
        <v>44848</v>
      </c>
      <c r="N183" s="102">
        <f>M183</f>
        <v>44848</v>
      </c>
      <c r="O183" s="104" t="str">
        <f ca="1">IFERROR(INDEX(_AnzeigeText,MATCH(N183,_FeiertagsDaten,0)),"")</f>
        <v/>
      </c>
      <c r="P183" s="112" t="str">
        <f>IF(OR(WEEKDAY(M183,2)=1,DAY(M183)=1),TRUNC((M183-DATE(YEAR(M183+3-MOD(M183-2,7)),1,MOD(M183-2,7)-9))/7),"")</f>
        <v/>
      </c>
      <c r="Q183" s="106">
        <f>Q179+1</f>
        <v>44879</v>
      </c>
      <c r="R183" s="102">
        <f>Q183</f>
        <v>44879</v>
      </c>
      <c r="S183" s="104" t="str">
        <f ca="1">IFERROR(INDEX(_AnzeigeText,MATCH(R183,_FeiertagsDaten,0)),"")</f>
        <v/>
      </c>
      <c r="T183" s="112">
        <f>IF(OR(WEEKDAY(Q183,2)=1,DAY(Q183)=1),TRUNC((Q183-DATE(YEAR(Q183+3-MOD(Q183-2,7)),1,MOD(Q183-2,7)-9))/7),"")</f>
        <v>46</v>
      </c>
      <c r="U183" s="106">
        <f>U179+1</f>
        <v>44909</v>
      </c>
      <c r="V183" s="102">
        <f>U183</f>
        <v>44909</v>
      </c>
      <c r="W183" s="104" t="str">
        <f ca="1">IFERROR(INDEX(_AnzeigeText,MATCH(V183,_FeiertagsDaten,0)),"")</f>
        <v/>
      </c>
      <c r="X183" s="112" t="str">
        <f>IF(OR(WEEKDAY(U183,2)=1,DAY(U183)=1),TRUNC((U183-DATE(YEAR(U183+3-MOD(U183-2,7)),1,MOD(U183-2,7)-9))/7),"")</f>
        <v/>
      </c>
    </row>
    <row r="184" spans="1:24" ht="5.25" customHeight="1" x14ac:dyDescent="0.2">
      <c r="A184" s="107"/>
      <c r="B184" s="103"/>
      <c r="C184" s="105"/>
      <c r="D184" s="113"/>
      <c r="E184" s="107"/>
      <c r="F184" s="103"/>
      <c r="G184" s="105"/>
      <c r="H184" s="113"/>
      <c r="I184" s="107"/>
      <c r="J184" s="103"/>
      <c r="K184" s="105"/>
      <c r="L184" s="113"/>
      <c r="M184" s="107"/>
      <c r="N184" s="103"/>
      <c r="O184" s="105"/>
      <c r="P184" s="113"/>
      <c r="Q184" s="107"/>
      <c r="R184" s="103"/>
      <c r="S184" s="105"/>
      <c r="T184" s="113"/>
      <c r="U184" s="107"/>
      <c r="V184" s="103"/>
      <c r="W184" s="105"/>
      <c r="X184" s="113"/>
    </row>
    <row r="185" spans="1:24" ht="9.75" customHeight="1" x14ac:dyDescent="0.2">
      <c r="A185" s="107"/>
      <c r="B185" s="103"/>
      <c r="C185" s="69" t="str">
        <f ca="1">IFERROR(INDEX(_AnzeigeText2,MATCH(B183,_EreignisseDatum,0)),"")</f>
        <v/>
      </c>
      <c r="D185" s="109" t="str">
        <f>IF(A183=_Start_MESZ,"SZ",IF(A183=_Ende_MESZ,"SZ",""))</f>
        <v/>
      </c>
      <c r="E185" s="107"/>
      <c r="F185" s="103"/>
      <c r="G185" s="69" t="str">
        <f ca="1">IFERROR(INDEX(_AnzeigeText2,MATCH(F183,_EreignisseDatum,0)),"")</f>
        <v/>
      </c>
      <c r="H185" s="109" t="str">
        <f>IF(E183=_Start_MESZ,"SZ",IF(E183=_Ende_MESZ,"SZ",""))</f>
        <v/>
      </c>
      <c r="I185" s="107"/>
      <c r="J185" s="103"/>
      <c r="K185" s="69" t="str">
        <f ca="1">IFERROR(INDEX(_AnzeigeText2,MATCH(J183,_EreignisseDatum,0)),"")</f>
        <v/>
      </c>
      <c r="L185" s="109" t="str">
        <f>IF(I183=_Start_MESZ,"SZ",IF(I183=_Ende_MESZ,"SZ",""))</f>
        <v/>
      </c>
      <c r="M185" s="107"/>
      <c r="N185" s="103"/>
      <c r="O185" s="69" t="str">
        <f ca="1">IFERROR(INDEX(_AnzeigeText2,MATCH(N183,_EreignisseDatum,0)),"")</f>
        <v/>
      </c>
      <c r="P185" s="109" t="str">
        <f>IF(M183=_Start_MESZ,"SZ",IF(M183=_Ende_MESZ,"SZ",""))</f>
        <v/>
      </c>
      <c r="Q185" s="107"/>
      <c r="R185" s="103"/>
      <c r="S185" s="69" t="str">
        <f ca="1">IFERROR(INDEX(_AnzeigeText2,MATCH(R183,_EreignisseDatum,0)),"")</f>
        <v/>
      </c>
      <c r="T185" s="109" t="str">
        <f>IF(Q183=_Start_MESZ,"SZ",IF(Q183=_Ende_MESZ,"SZ",""))</f>
        <v/>
      </c>
      <c r="U185" s="107"/>
      <c r="V185" s="103"/>
      <c r="W185" s="69" t="str">
        <f ca="1">IFERROR(INDEX(_AnzeigeText2,MATCH(V183,_EreignisseDatum,0)),"")</f>
        <v/>
      </c>
      <c r="X185" s="109" t="str">
        <f>IF(U183=_Start_MESZ,"SZ",IF(U183=_Ende_MESZ,"SZ",""))</f>
        <v/>
      </c>
    </row>
    <row r="186" spans="1:24" ht="9.75" customHeight="1" thickBot="1" x14ac:dyDescent="0.25">
      <c r="A186" s="108"/>
      <c r="B186" s="70">
        <f>B183-_fstDay+1</f>
        <v>195</v>
      </c>
      <c r="C186" s="68" t="str">
        <f ca="1">IFERROR(IF(ISNA(INDEX(_AnzeigeText2,MATCH(B183,_EreignisseDatum,0))),"",IF(INDEX(_EreignisseHaeufigkeit,MATCH(B183,_EreignisseDatum,0))=1,"",INDEX(_AnzeigeText2,MATCH(B183,_EreignisseDatum,0)+1))),"")</f>
        <v/>
      </c>
      <c r="D186" s="110"/>
      <c r="E186" s="108"/>
      <c r="F186" s="70">
        <f>F183-_fstDay+1</f>
        <v>226</v>
      </c>
      <c r="G186" s="68" t="str">
        <f ca="1">IFERROR(IF(ISNA(INDEX(_AnzeigeText2,MATCH(F183,_EreignisseDatum,0))),"",IF(INDEX(_EreignisseHaeufigkeit,MATCH(F183,_EreignisseDatum,0))=1,"",INDEX(_AnzeigeText2,MATCH(F183,_EreignisseDatum,0)+1))),"")</f>
        <v/>
      </c>
      <c r="H186" s="110"/>
      <c r="I186" s="108"/>
      <c r="J186" s="70">
        <f>J183-_fstDay+1</f>
        <v>257</v>
      </c>
      <c r="K186" s="68" t="str">
        <f ca="1">IFERROR(IF(ISNA(INDEX(_AnzeigeText2,MATCH(J183,_EreignisseDatum,0))),"",IF(INDEX(_EreignisseHaeufigkeit,MATCH(J183,_EreignisseDatum,0))=1,"",INDEX(_AnzeigeText2,MATCH(J183,_EreignisseDatum,0)+1))),"")</f>
        <v/>
      </c>
      <c r="L186" s="110"/>
      <c r="M186" s="108"/>
      <c r="N186" s="70">
        <f>N183-_fstDay+1</f>
        <v>287</v>
      </c>
      <c r="O186" s="68" t="str">
        <f ca="1">IFERROR(IF(ISNA(INDEX(_AnzeigeText2,MATCH(N183,_EreignisseDatum,0))),"",IF(INDEX(_EreignisseHaeufigkeit,MATCH(N183,_EreignisseDatum,0))=1,"",INDEX(_AnzeigeText2,MATCH(N183,_EreignisseDatum,0)+1))),"")</f>
        <v/>
      </c>
      <c r="P186" s="110"/>
      <c r="Q186" s="108"/>
      <c r="R186" s="70">
        <f>R183-_fstDay+1</f>
        <v>318</v>
      </c>
      <c r="S186" s="68" t="str">
        <f ca="1">IFERROR(IF(ISNA(INDEX(_AnzeigeText2,MATCH(R183,_EreignisseDatum,0))),"",IF(INDEX(_EreignisseHaeufigkeit,MATCH(R183,_EreignisseDatum,0))=1,"",INDEX(_AnzeigeText2,MATCH(R183,_EreignisseDatum,0)+1))),"")</f>
        <v/>
      </c>
      <c r="T186" s="110"/>
      <c r="U186" s="108"/>
      <c r="V186" s="70">
        <f>V183-_fstDay+1</f>
        <v>348</v>
      </c>
      <c r="W186" s="68" t="str">
        <f ca="1">IFERROR(IF(ISNA(INDEX(_AnzeigeText2,MATCH(V183,_EreignisseDatum,0))),"",IF(INDEX(_EreignisseHaeufigkeit,MATCH(V183,_EreignisseDatum,0))=1,"",INDEX(_AnzeigeText2,MATCH(V183,_EreignisseDatum,0)+1))),"")</f>
        <v/>
      </c>
      <c r="X186" s="110"/>
    </row>
    <row r="187" spans="1:24" ht="5.25" customHeight="1" x14ac:dyDescent="0.2">
      <c r="A187" s="106">
        <f>A183+1</f>
        <v>44757</v>
      </c>
      <c r="B187" s="102">
        <f>A187</f>
        <v>44757</v>
      </c>
      <c r="C187" s="104" t="str">
        <f ca="1">IFERROR(INDEX(_AnzeigeText,MATCH(B187,_FeiertagsDaten,0)),"")</f>
        <v/>
      </c>
      <c r="D187" s="112" t="str">
        <f>IF(OR(WEEKDAY(A187,2)=1,DAY(A187)=1),TRUNC((A187-DATE(YEAR(A187+3-MOD(A187-2,7)),1,MOD(A187-2,7)-9))/7),"")</f>
        <v/>
      </c>
      <c r="E187" s="106">
        <f>E183+1</f>
        <v>44788</v>
      </c>
      <c r="F187" s="102">
        <f>E187</f>
        <v>44788</v>
      </c>
      <c r="G187" s="104" t="str">
        <f ca="1">IFERROR(INDEX(_AnzeigeText,MATCH(F187,_FeiertagsDaten,0)),"")</f>
        <v>Mariä Himmelfahrt</v>
      </c>
      <c r="H187" s="112">
        <f>IF(OR(WEEKDAY(E187,2)=1,DAY(E187)=1),TRUNC((E187-DATE(YEAR(E187+3-MOD(E187-2,7)),1,MOD(E187-2,7)-9))/7),"")</f>
        <v>33</v>
      </c>
      <c r="I187" s="106">
        <f>I183+1</f>
        <v>44819</v>
      </c>
      <c r="J187" s="102">
        <f>I187</f>
        <v>44819</v>
      </c>
      <c r="K187" s="104" t="str">
        <f ca="1">IFERROR(INDEX(_AnzeigeText,MATCH(J187,_FeiertagsDaten,0)),"")</f>
        <v/>
      </c>
      <c r="L187" s="112" t="str">
        <f>IF(OR(WEEKDAY(I187,2)=1,DAY(I187)=1),TRUNC((I187-DATE(YEAR(I187+3-MOD(I187-2,7)),1,MOD(I187-2,7)-9))/7),"")</f>
        <v/>
      </c>
      <c r="M187" s="106">
        <f>M183+1</f>
        <v>44849</v>
      </c>
      <c r="N187" s="102">
        <f>M187</f>
        <v>44849</v>
      </c>
      <c r="O187" s="104" t="str">
        <f ca="1">IFERROR(INDEX(_AnzeigeText,MATCH(N187,_FeiertagsDaten,0)),"")</f>
        <v/>
      </c>
      <c r="P187" s="112" t="str">
        <f>IF(OR(WEEKDAY(M187,2)=1,DAY(M187)=1),TRUNC((M187-DATE(YEAR(M187+3-MOD(M187-2,7)),1,MOD(M187-2,7)-9))/7),"")</f>
        <v/>
      </c>
      <c r="Q187" s="106">
        <f>Q183+1</f>
        <v>44880</v>
      </c>
      <c r="R187" s="102">
        <f>Q187</f>
        <v>44880</v>
      </c>
      <c r="S187" s="104" t="str">
        <f ca="1">IFERROR(INDEX(_AnzeigeText,MATCH(R187,_FeiertagsDaten,0)),"")</f>
        <v/>
      </c>
      <c r="T187" s="112" t="str">
        <f>IF(OR(WEEKDAY(Q187,2)=1,DAY(Q187)=1),TRUNC((Q187-DATE(YEAR(Q187+3-MOD(Q187-2,7)),1,MOD(Q187-2,7)-9))/7),"")</f>
        <v/>
      </c>
      <c r="U187" s="106">
        <f>U183+1</f>
        <v>44910</v>
      </c>
      <c r="V187" s="102">
        <f>U187</f>
        <v>44910</v>
      </c>
      <c r="W187" s="104" t="str">
        <f ca="1">IFERROR(INDEX(_AnzeigeText,MATCH(V187,_FeiertagsDaten,0)),"")</f>
        <v/>
      </c>
      <c r="X187" s="112" t="str">
        <f>IF(OR(WEEKDAY(U187,2)=1,DAY(U187)=1),TRUNC((U187-DATE(YEAR(U187+3-MOD(U187-2,7)),1,MOD(U187-2,7)-9))/7),"")</f>
        <v/>
      </c>
    </row>
    <row r="188" spans="1:24" ht="5.25" customHeight="1" x14ac:dyDescent="0.2">
      <c r="A188" s="107"/>
      <c r="B188" s="103"/>
      <c r="C188" s="105"/>
      <c r="D188" s="113"/>
      <c r="E188" s="107"/>
      <c r="F188" s="103"/>
      <c r="G188" s="105"/>
      <c r="H188" s="113"/>
      <c r="I188" s="107"/>
      <c r="J188" s="103"/>
      <c r="K188" s="105"/>
      <c r="L188" s="113"/>
      <c r="M188" s="107"/>
      <c r="N188" s="103"/>
      <c r="O188" s="105"/>
      <c r="P188" s="113"/>
      <c r="Q188" s="107"/>
      <c r="R188" s="103"/>
      <c r="S188" s="105"/>
      <c r="T188" s="113"/>
      <c r="U188" s="107"/>
      <c r="V188" s="103"/>
      <c r="W188" s="105"/>
      <c r="X188" s="113"/>
    </row>
    <row r="189" spans="1:24" ht="9.75" customHeight="1" x14ac:dyDescent="0.2">
      <c r="A189" s="107"/>
      <c r="B189" s="103"/>
      <c r="C189" s="69" t="str">
        <f ca="1">IFERROR(INDEX(_AnzeigeText2,MATCH(B187,_EreignisseDatum,0)),"")</f>
        <v/>
      </c>
      <c r="D189" s="109" t="str">
        <f>IF(A187=_Start_MESZ,"SZ",IF(A187=_Ende_MESZ,"SZ",""))</f>
        <v/>
      </c>
      <c r="E189" s="107"/>
      <c r="F189" s="103"/>
      <c r="G189" s="69" t="str">
        <f ca="1">IFERROR(INDEX(_AnzeigeText2,MATCH(F187,_EreignisseDatum,0)),"")</f>
        <v/>
      </c>
      <c r="H189" s="109" t="str">
        <f>IF(E187=_Start_MESZ,"SZ",IF(E187=_Ende_MESZ,"SZ",""))</f>
        <v/>
      </c>
      <c r="I189" s="107"/>
      <c r="J189" s="103"/>
      <c r="K189" s="69" t="str">
        <f ca="1">IFERROR(INDEX(_AnzeigeText2,MATCH(J187,_EreignisseDatum,0)),"")</f>
        <v/>
      </c>
      <c r="L189" s="109" t="str">
        <f>IF(I187=_Start_MESZ,"SZ",IF(I187=_Ende_MESZ,"SZ",""))</f>
        <v/>
      </c>
      <c r="M189" s="107"/>
      <c r="N189" s="103"/>
      <c r="O189" s="69" t="str">
        <f ca="1">IFERROR(INDEX(_AnzeigeText2,MATCH(N187,_EreignisseDatum,0)),"")</f>
        <v/>
      </c>
      <c r="P189" s="109" t="str">
        <f>IF(M187=_Start_MESZ,"SZ",IF(M187=_Ende_MESZ,"SZ",""))</f>
        <v/>
      </c>
      <c r="Q189" s="107"/>
      <c r="R189" s="103"/>
      <c r="S189" s="69" t="str">
        <f ca="1">IFERROR(INDEX(_AnzeigeText2,MATCH(R187,_EreignisseDatum,0)),"")</f>
        <v/>
      </c>
      <c r="T189" s="109" t="str">
        <f>IF(Q187=_Start_MESZ,"SZ",IF(Q187=_Ende_MESZ,"SZ",""))</f>
        <v/>
      </c>
      <c r="U189" s="107"/>
      <c r="V189" s="103"/>
      <c r="W189" s="69" t="str">
        <f ca="1">IFERROR(INDEX(_AnzeigeText2,MATCH(V187,_EreignisseDatum,0)),"")</f>
        <v/>
      </c>
      <c r="X189" s="109" t="str">
        <f>IF(U187=_Start_MESZ,"SZ",IF(U187=_Ende_MESZ,"SZ",""))</f>
        <v/>
      </c>
    </row>
    <row r="190" spans="1:24" ht="9.75" customHeight="1" thickBot="1" x14ac:dyDescent="0.25">
      <c r="A190" s="108"/>
      <c r="B190" s="70">
        <f>B187-_fstDay+1</f>
        <v>196</v>
      </c>
      <c r="C190" s="68" t="str">
        <f ca="1">IFERROR(IF(ISNA(INDEX(_AnzeigeText2,MATCH(B187,_EreignisseDatum,0))),"",IF(INDEX(_EreignisseHaeufigkeit,MATCH(B187,_EreignisseDatum,0))=1,"",INDEX(_AnzeigeText2,MATCH(B187,_EreignisseDatum,0)+1))),"")</f>
        <v/>
      </c>
      <c r="D190" s="110"/>
      <c r="E190" s="108"/>
      <c r="F190" s="70">
        <f>F187-_fstDay+1</f>
        <v>227</v>
      </c>
      <c r="G190" s="68" t="str">
        <f ca="1">IFERROR(IF(ISNA(INDEX(_AnzeigeText2,MATCH(F187,_EreignisseDatum,0))),"",IF(INDEX(_EreignisseHaeufigkeit,MATCH(F187,_EreignisseDatum,0))=1,"",INDEX(_AnzeigeText2,MATCH(F187,_EreignisseDatum,0)+1))),"")</f>
        <v/>
      </c>
      <c r="H190" s="110"/>
      <c r="I190" s="108"/>
      <c r="J190" s="70">
        <f>J187-_fstDay+1</f>
        <v>258</v>
      </c>
      <c r="K190" s="68" t="str">
        <f ca="1">IFERROR(IF(ISNA(INDEX(_AnzeigeText2,MATCH(J187,_EreignisseDatum,0))),"",IF(INDEX(_EreignisseHaeufigkeit,MATCH(J187,_EreignisseDatum,0))=1,"",INDEX(_AnzeigeText2,MATCH(J187,_EreignisseDatum,0)+1))),"")</f>
        <v/>
      </c>
      <c r="L190" s="110"/>
      <c r="M190" s="108"/>
      <c r="N190" s="70">
        <f>N187-_fstDay+1</f>
        <v>288</v>
      </c>
      <c r="O190" s="68" t="str">
        <f ca="1">IFERROR(IF(ISNA(INDEX(_AnzeigeText2,MATCH(N187,_EreignisseDatum,0))),"",IF(INDEX(_EreignisseHaeufigkeit,MATCH(N187,_EreignisseDatum,0))=1,"",INDEX(_AnzeigeText2,MATCH(N187,_EreignisseDatum,0)+1))),"")</f>
        <v/>
      </c>
      <c r="P190" s="110"/>
      <c r="Q190" s="108"/>
      <c r="R190" s="70">
        <f>R187-_fstDay+1</f>
        <v>319</v>
      </c>
      <c r="S190" s="68" t="str">
        <f ca="1">IFERROR(IF(ISNA(INDEX(_AnzeigeText2,MATCH(R187,_EreignisseDatum,0))),"",IF(INDEX(_EreignisseHaeufigkeit,MATCH(R187,_EreignisseDatum,0))=1,"",INDEX(_AnzeigeText2,MATCH(R187,_EreignisseDatum,0)+1))),"")</f>
        <v/>
      </c>
      <c r="T190" s="110"/>
      <c r="U190" s="108"/>
      <c r="V190" s="70">
        <f>V187-_fstDay+1</f>
        <v>349</v>
      </c>
      <c r="W190" s="68" t="str">
        <f ca="1">IFERROR(IF(ISNA(INDEX(_AnzeigeText2,MATCH(V187,_EreignisseDatum,0))),"",IF(INDEX(_EreignisseHaeufigkeit,MATCH(V187,_EreignisseDatum,0))=1,"",INDEX(_AnzeigeText2,MATCH(V187,_EreignisseDatum,0)+1))),"")</f>
        <v/>
      </c>
      <c r="X190" s="110"/>
    </row>
    <row r="191" spans="1:24" ht="5.25" customHeight="1" x14ac:dyDescent="0.2">
      <c r="A191" s="106">
        <f>A187+1</f>
        <v>44758</v>
      </c>
      <c r="B191" s="102">
        <f>A191</f>
        <v>44758</v>
      </c>
      <c r="C191" s="104" t="str">
        <f ca="1">IFERROR(INDEX(_AnzeigeText,MATCH(B191,_FeiertagsDaten,0)),"")</f>
        <v/>
      </c>
      <c r="D191" s="112" t="str">
        <f>IF(OR(WEEKDAY(A191,2)=1,DAY(A191)=1),TRUNC((A191-DATE(YEAR(A191+3-MOD(A191-2,7)),1,MOD(A191-2,7)-9))/7),"")</f>
        <v/>
      </c>
      <c r="E191" s="106">
        <f>E187+1</f>
        <v>44789</v>
      </c>
      <c r="F191" s="102">
        <f>E191</f>
        <v>44789</v>
      </c>
      <c r="G191" s="104" t="str">
        <f ca="1">IFERROR(INDEX(_AnzeigeText,MATCH(F191,_FeiertagsDaten,0)),"")</f>
        <v/>
      </c>
      <c r="H191" s="112" t="str">
        <f>IF(OR(WEEKDAY(E191,2)=1,DAY(E191)=1),TRUNC((E191-DATE(YEAR(E191+3-MOD(E191-2,7)),1,MOD(E191-2,7)-9))/7),"")</f>
        <v/>
      </c>
      <c r="I191" s="106">
        <f>I187+1</f>
        <v>44820</v>
      </c>
      <c r="J191" s="102">
        <f>I191</f>
        <v>44820</v>
      </c>
      <c r="K191" s="104" t="str">
        <f ca="1">IFERROR(INDEX(_AnzeigeText,MATCH(J191,_FeiertagsDaten,0)),"")</f>
        <v/>
      </c>
      <c r="L191" s="112" t="str">
        <f>IF(OR(WEEKDAY(I191,2)=1,DAY(I191)=1),TRUNC((I191-DATE(YEAR(I191+3-MOD(I191-2,7)),1,MOD(I191-2,7)-9))/7),"")</f>
        <v/>
      </c>
      <c r="M191" s="106">
        <f>M187+1</f>
        <v>44850</v>
      </c>
      <c r="N191" s="102">
        <f>M191</f>
        <v>44850</v>
      </c>
      <c r="O191" s="104" t="str">
        <f ca="1">IFERROR(INDEX(_AnzeigeText,MATCH(N191,_FeiertagsDaten,0)),"")</f>
        <v/>
      </c>
      <c r="P191" s="112" t="str">
        <f>IF(OR(WEEKDAY(M191,2)=1,DAY(M191)=1),TRUNC((M191-DATE(YEAR(M191+3-MOD(M191-2,7)),1,MOD(M191-2,7)-9))/7),"")</f>
        <v/>
      </c>
      <c r="Q191" s="106">
        <f>Q187+1</f>
        <v>44881</v>
      </c>
      <c r="R191" s="102">
        <f>Q191</f>
        <v>44881</v>
      </c>
      <c r="S191" s="104" t="str">
        <f ca="1">IFERROR(INDEX(_AnzeigeText,MATCH(R191,_FeiertagsDaten,0)),"")</f>
        <v>Buß- und Bettag</v>
      </c>
      <c r="T191" s="112" t="str">
        <f>IF(OR(WEEKDAY(Q191,2)=1,DAY(Q191)=1),TRUNC((Q191-DATE(YEAR(Q191+3-MOD(Q191-2,7)),1,MOD(Q191-2,7)-9))/7),"")</f>
        <v/>
      </c>
      <c r="U191" s="106">
        <f>U187+1</f>
        <v>44911</v>
      </c>
      <c r="V191" s="102">
        <f>U191</f>
        <v>44911</v>
      </c>
      <c r="W191" s="104" t="str">
        <f ca="1">IFERROR(INDEX(_AnzeigeText,MATCH(V191,_FeiertagsDaten,0)),"")</f>
        <v/>
      </c>
      <c r="X191" s="112" t="str">
        <f>IF(OR(WEEKDAY(U191,2)=1,DAY(U191)=1),TRUNC((U191-DATE(YEAR(U191+3-MOD(U191-2,7)),1,MOD(U191-2,7)-9))/7),"")</f>
        <v/>
      </c>
    </row>
    <row r="192" spans="1:24" ht="5.25" customHeight="1" x14ac:dyDescent="0.2">
      <c r="A192" s="107"/>
      <c r="B192" s="103"/>
      <c r="C192" s="105"/>
      <c r="D192" s="113"/>
      <c r="E192" s="107"/>
      <c r="F192" s="103"/>
      <c r="G192" s="105"/>
      <c r="H192" s="113"/>
      <c r="I192" s="107"/>
      <c r="J192" s="103"/>
      <c r="K192" s="105"/>
      <c r="L192" s="113"/>
      <c r="M192" s="107"/>
      <c r="N192" s="103"/>
      <c r="O192" s="105"/>
      <c r="P192" s="113"/>
      <c r="Q192" s="107"/>
      <c r="R192" s="103"/>
      <c r="S192" s="105"/>
      <c r="T192" s="113"/>
      <c r="U192" s="107"/>
      <c r="V192" s="103"/>
      <c r="W192" s="105"/>
      <c r="X192" s="113"/>
    </row>
    <row r="193" spans="1:24" ht="9.75" customHeight="1" x14ac:dyDescent="0.2">
      <c r="A193" s="107"/>
      <c r="B193" s="103"/>
      <c r="C193" s="69" t="str">
        <f ca="1">IFERROR(INDEX(_AnzeigeText2,MATCH(B191,_EreignisseDatum,0)),"")</f>
        <v/>
      </c>
      <c r="D193" s="109" t="str">
        <f>IF(A191=_Start_MESZ,"SZ",IF(A191=_Ende_MESZ,"SZ",""))</f>
        <v/>
      </c>
      <c r="E193" s="107"/>
      <c r="F193" s="103"/>
      <c r="G193" s="69" t="str">
        <f ca="1">IFERROR(INDEX(_AnzeigeText2,MATCH(F191,_EreignisseDatum,0)),"")</f>
        <v/>
      </c>
      <c r="H193" s="109" t="str">
        <f>IF(E191=_Start_MESZ,"SZ",IF(E191=_Ende_MESZ,"SZ",""))</f>
        <v/>
      </c>
      <c r="I193" s="107"/>
      <c r="J193" s="103"/>
      <c r="K193" s="69" t="str">
        <f ca="1">IFERROR(INDEX(_AnzeigeText2,MATCH(J191,_EreignisseDatum,0)),"")</f>
        <v/>
      </c>
      <c r="L193" s="109" t="str">
        <f>IF(I191=_Start_MESZ,"SZ",IF(I191=_Ende_MESZ,"SZ",""))</f>
        <v/>
      </c>
      <c r="M193" s="107"/>
      <c r="N193" s="103"/>
      <c r="O193" s="69" t="str">
        <f ca="1">IFERROR(INDEX(_AnzeigeText2,MATCH(N191,_EreignisseDatum,0)),"")</f>
        <v/>
      </c>
      <c r="P193" s="109" t="str">
        <f>IF(M191=_Start_MESZ,"SZ",IF(M191=_Ende_MESZ,"SZ",""))</f>
        <v/>
      </c>
      <c r="Q193" s="107"/>
      <c r="R193" s="103"/>
      <c r="S193" s="69" t="str">
        <f ca="1">IFERROR(INDEX(_AnzeigeText2,MATCH(R191,_EreignisseDatum,0)),"")</f>
        <v/>
      </c>
      <c r="T193" s="109" t="str">
        <f>IF(Q191=_Start_MESZ,"SZ",IF(Q191=_Ende_MESZ,"SZ",""))</f>
        <v/>
      </c>
      <c r="U193" s="107"/>
      <c r="V193" s="103"/>
      <c r="W193" s="69" t="str">
        <f ca="1">IFERROR(INDEX(_AnzeigeText2,MATCH(V191,_EreignisseDatum,0)),"")</f>
        <v/>
      </c>
      <c r="X193" s="109" t="str">
        <f>IF(U191=_Start_MESZ,"SZ",IF(U191=_Ende_MESZ,"SZ",""))</f>
        <v/>
      </c>
    </row>
    <row r="194" spans="1:24" ht="9.75" customHeight="1" thickBot="1" x14ac:dyDescent="0.25">
      <c r="A194" s="108"/>
      <c r="B194" s="70">
        <f>B191-_fstDay+1</f>
        <v>197</v>
      </c>
      <c r="C194" s="68" t="str">
        <f ca="1">IFERROR(IF(ISNA(INDEX(_AnzeigeText2,MATCH(B191,_EreignisseDatum,0))),"",IF(INDEX(_EreignisseHaeufigkeit,MATCH(B191,_EreignisseDatum,0))=1,"",INDEX(_AnzeigeText2,MATCH(B191,_EreignisseDatum,0)+1))),"")</f>
        <v/>
      </c>
      <c r="D194" s="110"/>
      <c r="E194" s="108"/>
      <c r="F194" s="70">
        <f>F191-_fstDay+1</f>
        <v>228</v>
      </c>
      <c r="G194" s="68" t="str">
        <f ca="1">IFERROR(IF(ISNA(INDEX(_AnzeigeText2,MATCH(F191,_EreignisseDatum,0))),"",IF(INDEX(_EreignisseHaeufigkeit,MATCH(F191,_EreignisseDatum,0))=1,"",INDEX(_AnzeigeText2,MATCH(F191,_EreignisseDatum,0)+1))),"")</f>
        <v/>
      </c>
      <c r="H194" s="110"/>
      <c r="I194" s="108"/>
      <c r="J194" s="70">
        <f>J191-_fstDay+1</f>
        <v>259</v>
      </c>
      <c r="K194" s="68" t="str">
        <f ca="1">IFERROR(IF(ISNA(INDEX(_AnzeigeText2,MATCH(J191,_EreignisseDatum,0))),"",IF(INDEX(_EreignisseHaeufigkeit,MATCH(J191,_EreignisseDatum,0))=1,"",INDEX(_AnzeigeText2,MATCH(J191,_EreignisseDatum,0)+1))),"")</f>
        <v/>
      </c>
      <c r="L194" s="110"/>
      <c r="M194" s="108"/>
      <c r="N194" s="70">
        <f>N191-_fstDay+1</f>
        <v>289</v>
      </c>
      <c r="O194" s="68" t="str">
        <f ca="1">IFERROR(IF(ISNA(INDEX(_AnzeigeText2,MATCH(N191,_EreignisseDatum,0))),"",IF(INDEX(_EreignisseHaeufigkeit,MATCH(N191,_EreignisseDatum,0))=1,"",INDEX(_AnzeigeText2,MATCH(N191,_EreignisseDatum,0)+1))),"")</f>
        <v/>
      </c>
      <c r="P194" s="110"/>
      <c r="Q194" s="108"/>
      <c r="R194" s="70">
        <f>R191-_fstDay+1</f>
        <v>320</v>
      </c>
      <c r="S194" s="68" t="str">
        <f ca="1">IFERROR(IF(ISNA(INDEX(_AnzeigeText2,MATCH(R191,_EreignisseDatum,0))),"",IF(INDEX(_EreignisseHaeufigkeit,MATCH(R191,_EreignisseDatum,0))=1,"",INDEX(_AnzeigeText2,MATCH(R191,_EreignisseDatum,0)+1))),"")</f>
        <v/>
      </c>
      <c r="T194" s="110"/>
      <c r="U194" s="108"/>
      <c r="V194" s="70">
        <f>V191-_fstDay+1</f>
        <v>350</v>
      </c>
      <c r="W194" s="68" t="str">
        <f ca="1">IFERROR(IF(ISNA(INDEX(_AnzeigeText2,MATCH(V191,_EreignisseDatum,0))),"",IF(INDEX(_EreignisseHaeufigkeit,MATCH(V191,_EreignisseDatum,0))=1,"",INDEX(_AnzeigeText2,MATCH(V191,_EreignisseDatum,0)+1))),"")</f>
        <v/>
      </c>
      <c r="X194" s="110"/>
    </row>
    <row r="195" spans="1:24" ht="5.25" customHeight="1" x14ac:dyDescent="0.2">
      <c r="A195" s="106">
        <f>A191+1</f>
        <v>44759</v>
      </c>
      <c r="B195" s="102">
        <f>A195</f>
        <v>44759</v>
      </c>
      <c r="C195" s="104" t="str">
        <f ca="1">IFERROR(INDEX(_AnzeigeText,MATCH(B195,_FeiertagsDaten,0)),"")</f>
        <v/>
      </c>
      <c r="D195" s="112" t="str">
        <f>IF(OR(WEEKDAY(A195,2)=1,DAY(A195)=1),TRUNC((A195-DATE(YEAR(A195+3-MOD(A195-2,7)),1,MOD(A195-2,7)-9))/7),"")</f>
        <v/>
      </c>
      <c r="E195" s="106">
        <f>E191+1</f>
        <v>44790</v>
      </c>
      <c r="F195" s="102">
        <f>E195</f>
        <v>44790</v>
      </c>
      <c r="G195" s="104" t="str">
        <f ca="1">IFERROR(INDEX(_AnzeigeText,MATCH(F195,_FeiertagsDaten,0)),"")</f>
        <v/>
      </c>
      <c r="H195" s="112" t="str">
        <f>IF(OR(WEEKDAY(E195,2)=1,DAY(E195)=1),TRUNC((E195-DATE(YEAR(E195+3-MOD(E195-2,7)),1,MOD(E195-2,7)-9))/7),"")</f>
        <v/>
      </c>
      <c r="I195" s="106">
        <f>I191+1</f>
        <v>44821</v>
      </c>
      <c r="J195" s="102">
        <f>I195</f>
        <v>44821</v>
      </c>
      <c r="K195" s="104" t="str">
        <f ca="1">IFERROR(INDEX(_AnzeigeText,MATCH(J195,_FeiertagsDaten,0)),"")</f>
        <v/>
      </c>
      <c r="L195" s="112" t="str">
        <f>IF(OR(WEEKDAY(I195,2)=1,DAY(I195)=1),TRUNC((I195-DATE(YEAR(I195+3-MOD(I195-2,7)),1,MOD(I195-2,7)-9))/7),"")</f>
        <v/>
      </c>
      <c r="M195" s="106">
        <f>M191+1</f>
        <v>44851</v>
      </c>
      <c r="N195" s="102">
        <f>M195</f>
        <v>44851</v>
      </c>
      <c r="O195" s="104" t="str">
        <f ca="1">IFERROR(INDEX(_AnzeigeText,MATCH(N195,_FeiertagsDaten,0)),"")</f>
        <v/>
      </c>
      <c r="P195" s="112">
        <f>IF(OR(WEEKDAY(M195,2)=1,DAY(M195)=1),TRUNC((M195-DATE(YEAR(M195+3-MOD(M195-2,7)),1,MOD(M195-2,7)-9))/7),"")</f>
        <v>42</v>
      </c>
      <c r="Q195" s="106">
        <f>Q191+1</f>
        <v>44882</v>
      </c>
      <c r="R195" s="102">
        <f>Q195</f>
        <v>44882</v>
      </c>
      <c r="S195" s="104" t="str">
        <f ca="1">IFERROR(INDEX(_AnzeigeText,MATCH(R195,_FeiertagsDaten,0)),"")</f>
        <v/>
      </c>
      <c r="T195" s="112" t="str">
        <f>IF(OR(WEEKDAY(Q195,2)=1,DAY(Q195)=1),TRUNC((Q195-DATE(YEAR(Q195+3-MOD(Q195-2,7)),1,MOD(Q195-2,7)-9))/7),"")</f>
        <v/>
      </c>
      <c r="U195" s="106">
        <f>U191+1</f>
        <v>44912</v>
      </c>
      <c r="V195" s="102">
        <f>U195</f>
        <v>44912</v>
      </c>
      <c r="W195" s="104" t="str">
        <f ca="1">IFERROR(INDEX(_AnzeigeText,MATCH(V195,_FeiertagsDaten,0)),"")</f>
        <v/>
      </c>
      <c r="X195" s="112" t="str">
        <f>IF(OR(WEEKDAY(U195,2)=1,DAY(U195)=1),TRUNC((U195-DATE(YEAR(U195+3-MOD(U195-2,7)),1,MOD(U195-2,7)-9))/7),"")</f>
        <v/>
      </c>
    </row>
    <row r="196" spans="1:24" ht="5.25" customHeight="1" x14ac:dyDescent="0.2">
      <c r="A196" s="107"/>
      <c r="B196" s="103"/>
      <c r="C196" s="105"/>
      <c r="D196" s="113"/>
      <c r="E196" s="107"/>
      <c r="F196" s="103"/>
      <c r="G196" s="105"/>
      <c r="H196" s="113"/>
      <c r="I196" s="107"/>
      <c r="J196" s="103"/>
      <c r="K196" s="105"/>
      <c r="L196" s="113"/>
      <c r="M196" s="107"/>
      <c r="N196" s="103"/>
      <c r="O196" s="105"/>
      <c r="P196" s="113"/>
      <c r="Q196" s="107"/>
      <c r="R196" s="103"/>
      <c r="S196" s="105"/>
      <c r="T196" s="113"/>
      <c r="U196" s="107"/>
      <c r="V196" s="103"/>
      <c r="W196" s="105"/>
      <c r="X196" s="113"/>
    </row>
    <row r="197" spans="1:24" ht="9.75" customHeight="1" x14ac:dyDescent="0.2">
      <c r="A197" s="107"/>
      <c r="B197" s="103"/>
      <c r="C197" s="69" t="str">
        <f ca="1">IFERROR(INDEX(_AnzeigeText2,MATCH(B195,_EreignisseDatum,0)),"")</f>
        <v/>
      </c>
      <c r="D197" s="109" t="str">
        <f>IF(A195=_Start_MESZ,"SZ",IF(A195=_Ende_MESZ,"SZ",""))</f>
        <v/>
      </c>
      <c r="E197" s="107"/>
      <c r="F197" s="103"/>
      <c r="G197" s="69" t="str">
        <f ca="1">IFERROR(INDEX(_AnzeigeText2,MATCH(F195,_EreignisseDatum,0)),"")</f>
        <v/>
      </c>
      <c r="H197" s="109" t="str">
        <f>IF(E195=_Start_MESZ,"SZ",IF(E195=_Ende_MESZ,"SZ",""))</f>
        <v/>
      </c>
      <c r="I197" s="107"/>
      <c r="J197" s="103"/>
      <c r="K197" s="69" t="str">
        <f ca="1">IFERROR(INDEX(_AnzeigeText2,MATCH(J195,_EreignisseDatum,0)),"")</f>
        <v/>
      </c>
      <c r="L197" s="109" t="str">
        <f>IF(I195=_Start_MESZ,"SZ",IF(I195=_Ende_MESZ,"SZ",""))</f>
        <v/>
      </c>
      <c r="M197" s="107"/>
      <c r="N197" s="103"/>
      <c r="O197" s="69" t="str">
        <f ca="1">IFERROR(INDEX(_AnzeigeText2,MATCH(N195,_EreignisseDatum,0)),"")</f>
        <v/>
      </c>
      <c r="P197" s="109" t="str">
        <f>IF(M195=_Start_MESZ,"SZ",IF(M195=_Ende_MESZ,"SZ",""))</f>
        <v/>
      </c>
      <c r="Q197" s="107"/>
      <c r="R197" s="103"/>
      <c r="S197" s="69" t="str">
        <f ca="1">IFERROR(INDEX(_AnzeigeText2,MATCH(R195,_EreignisseDatum,0)),"")</f>
        <v/>
      </c>
      <c r="T197" s="109" t="str">
        <f>IF(Q195=_Start_MESZ,"SZ",IF(Q195=_Ende_MESZ,"SZ",""))</f>
        <v/>
      </c>
      <c r="U197" s="107"/>
      <c r="V197" s="103"/>
      <c r="W197" s="69" t="str">
        <f ca="1">IFERROR(INDEX(_AnzeigeText2,MATCH(V195,_EreignisseDatum,0)),"")</f>
        <v/>
      </c>
      <c r="X197" s="109" t="str">
        <f>IF(U195=_Start_MESZ,"SZ",IF(U195=_Ende_MESZ,"SZ",""))</f>
        <v/>
      </c>
    </row>
    <row r="198" spans="1:24" ht="9.75" customHeight="1" thickBot="1" x14ac:dyDescent="0.25">
      <c r="A198" s="108"/>
      <c r="B198" s="70">
        <f>B195-_fstDay+1</f>
        <v>198</v>
      </c>
      <c r="C198" s="68" t="str">
        <f ca="1">IFERROR(IF(ISNA(INDEX(_AnzeigeText2,MATCH(B195,_EreignisseDatum,0))),"",IF(INDEX(_EreignisseHaeufigkeit,MATCH(B195,_EreignisseDatum,0))=1,"",INDEX(_AnzeigeText2,MATCH(B195,_EreignisseDatum,0)+1))),"")</f>
        <v/>
      </c>
      <c r="D198" s="110"/>
      <c r="E198" s="108"/>
      <c r="F198" s="70">
        <f>F195-_fstDay+1</f>
        <v>229</v>
      </c>
      <c r="G198" s="68" t="str">
        <f ca="1">IFERROR(IF(ISNA(INDEX(_AnzeigeText2,MATCH(F195,_EreignisseDatum,0))),"",IF(INDEX(_EreignisseHaeufigkeit,MATCH(F195,_EreignisseDatum,0))=1,"",INDEX(_AnzeigeText2,MATCH(F195,_EreignisseDatum,0)+1))),"")</f>
        <v/>
      </c>
      <c r="H198" s="110"/>
      <c r="I198" s="108"/>
      <c r="J198" s="70">
        <f>J195-_fstDay+1</f>
        <v>260</v>
      </c>
      <c r="K198" s="68" t="str">
        <f ca="1">IFERROR(IF(ISNA(INDEX(_AnzeigeText2,MATCH(J195,_EreignisseDatum,0))),"",IF(INDEX(_EreignisseHaeufigkeit,MATCH(J195,_EreignisseDatum,0))=1,"",INDEX(_AnzeigeText2,MATCH(J195,_EreignisseDatum,0)+1))),"")</f>
        <v/>
      </c>
      <c r="L198" s="110"/>
      <c r="M198" s="108"/>
      <c r="N198" s="70">
        <f>N195-_fstDay+1</f>
        <v>290</v>
      </c>
      <c r="O198" s="68" t="str">
        <f ca="1">IFERROR(IF(ISNA(INDEX(_AnzeigeText2,MATCH(N195,_EreignisseDatum,0))),"",IF(INDEX(_EreignisseHaeufigkeit,MATCH(N195,_EreignisseDatum,0))=1,"",INDEX(_AnzeigeText2,MATCH(N195,_EreignisseDatum,0)+1))),"")</f>
        <v/>
      </c>
      <c r="P198" s="110"/>
      <c r="Q198" s="108"/>
      <c r="R198" s="70">
        <f>R195-_fstDay+1</f>
        <v>321</v>
      </c>
      <c r="S198" s="68" t="str">
        <f ca="1">IFERROR(IF(ISNA(INDEX(_AnzeigeText2,MATCH(R195,_EreignisseDatum,0))),"",IF(INDEX(_EreignisseHaeufigkeit,MATCH(R195,_EreignisseDatum,0))=1,"",INDEX(_AnzeigeText2,MATCH(R195,_EreignisseDatum,0)+1))),"")</f>
        <v/>
      </c>
      <c r="T198" s="110"/>
      <c r="U198" s="108"/>
      <c r="V198" s="70">
        <f>V195-_fstDay+1</f>
        <v>351</v>
      </c>
      <c r="W198" s="68" t="str">
        <f ca="1">IFERROR(IF(ISNA(INDEX(_AnzeigeText2,MATCH(V195,_EreignisseDatum,0))),"",IF(INDEX(_EreignisseHaeufigkeit,MATCH(V195,_EreignisseDatum,0))=1,"",INDEX(_AnzeigeText2,MATCH(V195,_EreignisseDatum,0)+1))),"")</f>
        <v/>
      </c>
      <c r="X198" s="110"/>
    </row>
    <row r="199" spans="1:24" ht="5.25" customHeight="1" x14ac:dyDescent="0.2">
      <c r="A199" s="106">
        <f>A195+1</f>
        <v>44760</v>
      </c>
      <c r="B199" s="102">
        <f>A199</f>
        <v>44760</v>
      </c>
      <c r="C199" s="104" t="str">
        <f ca="1">IFERROR(INDEX(_AnzeigeText,MATCH(B199,_FeiertagsDaten,0)),"")</f>
        <v/>
      </c>
      <c r="D199" s="112">
        <f>IF(OR(WEEKDAY(A199,2)=1,DAY(A199)=1),TRUNC((A199-DATE(YEAR(A199+3-MOD(A199-2,7)),1,MOD(A199-2,7)-9))/7),"")</f>
        <v>29</v>
      </c>
      <c r="E199" s="106">
        <f>E195+1</f>
        <v>44791</v>
      </c>
      <c r="F199" s="102">
        <f>E199</f>
        <v>44791</v>
      </c>
      <c r="G199" s="104" t="str">
        <f ca="1">IFERROR(INDEX(_AnzeigeText,MATCH(F199,_FeiertagsDaten,0)),"")</f>
        <v/>
      </c>
      <c r="H199" s="112" t="str">
        <f>IF(OR(WEEKDAY(E199,2)=1,DAY(E199)=1),TRUNC((E199-DATE(YEAR(E199+3-MOD(E199-2,7)),1,MOD(E199-2,7)-9))/7),"")</f>
        <v/>
      </c>
      <c r="I199" s="106">
        <f>I195+1</f>
        <v>44822</v>
      </c>
      <c r="J199" s="102">
        <f>I199</f>
        <v>44822</v>
      </c>
      <c r="K199" s="104" t="str">
        <f ca="1">IFERROR(INDEX(_AnzeigeText,MATCH(J199,_FeiertagsDaten,0)),"")</f>
        <v/>
      </c>
      <c r="L199" s="112" t="str">
        <f>IF(OR(WEEKDAY(I199,2)=1,DAY(I199)=1),TRUNC((I199-DATE(YEAR(I199+3-MOD(I199-2,7)),1,MOD(I199-2,7)-9))/7),"")</f>
        <v/>
      </c>
      <c r="M199" s="106">
        <f>M195+1</f>
        <v>44852</v>
      </c>
      <c r="N199" s="102">
        <f>M199</f>
        <v>44852</v>
      </c>
      <c r="O199" s="104" t="str">
        <f ca="1">IFERROR(INDEX(_AnzeigeText,MATCH(N199,_FeiertagsDaten,0)),"")</f>
        <v/>
      </c>
      <c r="P199" s="112" t="str">
        <f>IF(OR(WEEKDAY(M199,2)=1,DAY(M199)=1),TRUNC((M199-DATE(YEAR(M199+3-MOD(M199-2,7)),1,MOD(M199-2,7)-9))/7),"")</f>
        <v/>
      </c>
      <c r="Q199" s="106">
        <f>Q195+1</f>
        <v>44883</v>
      </c>
      <c r="R199" s="102">
        <f>Q199</f>
        <v>44883</v>
      </c>
      <c r="S199" s="104" t="str">
        <f ca="1">IFERROR(INDEX(_AnzeigeText,MATCH(R199,_FeiertagsDaten,0)),"")</f>
        <v/>
      </c>
      <c r="T199" s="112" t="str">
        <f>IF(OR(WEEKDAY(Q199,2)=1,DAY(Q199)=1),TRUNC((Q199-DATE(YEAR(Q199+3-MOD(Q199-2,7)),1,MOD(Q199-2,7)-9))/7),"")</f>
        <v/>
      </c>
      <c r="U199" s="106">
        <f>U195+1</f>
        <v>44913</v>
      </c>
      <c r="V199" s="102">
        <f>U199</f>
        <v>44913</v>
      </c>
      <c r="W199" s="104" t="str">
        <f ca="1">IFERROR(INDEX(_AnzeigeText,MATCH(V199,_FeiertagsDaten,0)),"")</f>
        <v>4. Advent</v>
      </c>
      <c r="X199" s="112" t="str">
        <f>IF(OR(WEEKDAY(U199,2)=1,DAY(U199)=1),TRUNC((U199-DATE(YEAR(U199+3-MOD(U199-2,7)),1,MOD(U199-2,7)-9))/7),"")</f>
        <v/>
      </c>
    </row>
    <row r="200" spans="1:24" ht="5.25" customHeight="1" x14ac:dyDescent="0.2">
      <c r="A200" s="107"/>
      <c r="B200" s="103"/>
      <c r="C200" s="105"/>
      <c r="D200" s="113"/>
      <c r="E200" s="107"/>
      <c r="F200" s="103"/>
      <c r="G200" s="105"/>
      <c r="H200" s="113"/>
      <c r="I200" s="107"/>
      <c r="J200" s="103"/>
      <c r="K200" s="105"/>
      <c r="L200" s="113"/>
      <c r="M200" s="107"/>
      <c r="N200" s="103"/>
      <c r="O200" s="105"/>
      <c r="P200" s="113"/>
      <c r="Q200" s="107"/>
      <c r="R200" s="103"/>
      <c r="S200" s="105"/>
      <c r="T200" s="113"/>
      <c r="U200" s="107"/>
      <c r="V200" s="103"/>
      <c r="W200" s="105"/>
      <c r="X200" s="113"/>
    </row>
    <row r="201" spans="1:24" ht="9.75" customHeight="1" x14ac:dyDescent="0.2">
      <c r="A201" s="107"/>
      <c r="B201" s="103"/>
      <c r="C201" s="69" t="str">
        <f ca="1">IFERROR(INDEX(_AnzeigeText2,MATCH(B199,_EreignisseDatum,0)),"")</f>
        <v/>
      </c>
      <c r="D201" s="109" t="str">
        <f>IF(A199=_Start_MESZ,"SZ",IF(A199=_Ende_MESZ,"SZ",""))</f>
        <v/>
      </c>
      <c r="E201" s="107"/>
      <c r="F201" s="103"/>
      <c r="G201" s="69" t="str">
        <f ca="1">IFERROR(INDEX(_AnzeigeText2,MATCH(F199,_EreignisseDatum,0)),"")</f>
        <v/>
      </c>
      <c r="H201" s="109" t="str">
        <f>IF(E199=_Start_MESZ,"SZ",IF(E199=_Ende_MESZ,"SZ",""))</f>
        <v/>
      </c>
      <c r="I201" s="107"/>
      <c r="J201" s="103"/>
      <c r="K201" s="69" t="str">
        <f ca="1">IFERROR(INDEX(_AnzeigeText2,MATCH(J199,_EreignisseDatum,0)),"")</f>
        <v/>
      </c>
      <c r="L201" s="109" t="str">
        <f>IF(I199=_Start_MESZ,"SZ",IF(I199=_Ende_MESZ,"SZ",""))</f>
        <v/>
      </c>
      <c r="M201" s="107"/>
      <c r="N201" s="103"/>
      <c r="O201" s="69" t="str">
        <f ca="1">IFERROR(INDEX(_AnzeigeText2,MATCH(N199,_EreignisseDatum,0)),"")</f>
        <v/>
      </c>
      <c r="P201" s="109" t="str">
        <f>IF(M199=_Start_MESZ,"SZ",IF(M199=_Ende_MESZ,"SZ",""))</f>
        <v/>
      </c>
      <c r="Q201" s="107"/>
      <c r="R201" s="103"/>
      <c r="S201" s="69" t="str">
        <f ca="1">IFERROR(INDEX(_AnzeigeText2,MATCH(R199,_EreignisseDatum,0)),"")</f>
        <v/>
      </c>
      <c r="T201" s="109" t="str">
        <f>IF(Q199=_Start_MESZ,"SZ",IF(Q199=_Ende_MESZ,"SZ",""))</f>
        <v/>
      </c>
      <c r="U201" s="107"/>
      <c r="V201" s="103"/>
      <c r="W201" s="69" t="str">
        <f ca="1">IFERROR(INDEX(_AnzeigeText2,MATCH(V199,_EreignisseDatum,0)),"")</f>
        <v/>
      </c>
      <c r="X201" s="109" t="str">
        <f>IF(U199=_Start_MESZ,"SZ",IF(U199=_Ende_MESZ,"SZ",""))</f>
        <v/>
      </c>
    </row>
    <row r="202" spans="1:24" ht="9.75" customHeight="1" thickBot="1" x14ac:dyDescent="0.25">
      <c r="A202" s="108"/>
      <c r="B202" s="70">
        <f>B199-_fstDay+1</f>
        <v>199</v>
      </c>
      <c r="C202" s="68" t="str">
        <f ca="1">IFERROR(IF(ISNA(INDEX(_AnzeigeText2,MATCH(B199,_EreignisseDatum,0))),"",IF(INDEX(_EreignisseHaeufigkeit,MATCH(B199,_EreignisseDatum,0))=1,"",INDEX(_AnzeigeText2,MATCH(B199,_EreignisseDatum,0)+1))),"")</f>
        <v/>
      </c>
      <c r="D202" s="110"/>
      <c r="E202" s="108"/>
      <c r="F202" s="70">
        <f>F199-_fstDay+1</f>
        <v>230</v>
      </c>
      <c r="G202" s="68" t="str">
        <f ca="1">IFERROR(IF(ISNA(INDEX(_AnzeigeText2,MATCH(F199,_EreignisseDatum,0))),"",IF(INDEX(_EreignisseHaeufigkeit,MATCH(F199,_EreignisseDatum,0))=1,"",INDEX(_AnzeigeText2,MATCH(F199,_EreignisseDatum,0)+1))),"")</f>
        <v/>
      </c>
      <c r="H202" s="110"/>
      <c r="I202" s="108"/>
      <c r="J202" s="70">
        <f>J199-_fstDay+1</f>
        <v>261</v>
      </c>
      <c r="K202" s="68" t="str">
        <f ca="1">IFERROR(IF(ISNA(INDEX(_AnzeigeText2,MATCH(J199,_EreignisseDatum,0))),"",IF(INDEX(_EreignisseHaeufigkeit,MATCH(J199,_EreignisseDatum,0))=1,"",INDEX(_AnzeigeText2,MATCH(J199,_EreignisseDatum,0)+1))),"")</f>
        <v/>
      </c>
      <c r="L202" s="110"/>
      <c r="M202" s="108"/>
      <c r="N202" s="70">
        <f>N199-_fstDay+1</f>
        <v>291</v>
      </c>
      <c r="O202" s="68" t="str">
        <f ca="1">IFERROR(IF(ISNA(INDEX(_AnzeigeText2,MATCH(N199,_EreignisseDatum,0))),"",IF(INDEX(_EreignisseHaeufigkeit,MATCH(N199,_EreignisseDatum,0))=1,"",INDEX(_AnzeigeText2,MATCH(N199,_EreignisseDatum,0)+1))),"")</f>
        <v/>
      </c>
      <c r="P202" s="110"/>
      <c r="Q202" s="108"/>
      <c r="R202" s="70">
        <f>R199-_fstDay+1</f>
        <v>322</v>
      </c>
      <c r="S202" s="68" t="str">
        <f ca="1">IFERROR(IF(ISNA(INDEX(_AnzeigeText2,MATCH(R199,_EreignisseDatum,0))),"",IF(INDEX(_EreignisseHaeufigkeit,MATCH(R199,_EreignisseDatum,0))=1,"",INDEX(_AnzeigeText2,MATCH(R199,_EreignisseDatum,0)+1))),"")</f>
        <v/>
      </c>
      <c r="T202" s="110"/>
      <c r="U202" s="108"/>
      <c r="V202" s="70">
        <f>V199-_fstDay+1</f>
        <v>352</v>
      </c>
      <c r="W202" s="68" t="str">
        <f ca="1">IFERROR(IF(ISNA(INDEX(_AnzeigeText2,MATCH(V199,_EreignisseDatum,0))),"",IF(INDEX(_EreignisseHaeufigkeit,MATCH(V199,_EreignisseDatum,0))=1,"",INDEX(_AnzeigeText2,MATCH(V199,_EreignisseDatum,0)+1))),"")</f>
        <v/>
      </c>
      <c r="X202" s="110"/>
    </row>
    <row r="203" spans="1:24" ht="5.25" customHeight="1" x14ac:dyDescent="0.2">
      <c r="A203" s="106">
        <f>A199+1</f>
        <v>44761</v>
      </c>
      <c r="B203" s="102">
        <f>A203</f>
        <v>44761</v>
      </c>
      <c r="C203" s="104" t="str">
        <f ca="1">IFERROR(INDEX(_AnzeigeText,MATCH(B203,_FeiertagsDaten,0)),"")</f>
        <v/>
      </c>
      <c r="D203" s="112" t="str">
        <f>IF(OR(WEEKDAY(A203,2)=1,DAY(A203)=1),TRUNC((A203-DATE(YEAR(A203+3-MOD(A203-2,7)),1,MOD(A203-2,7)-9))/7),"")</f>
        <v/>
      </c>
      <c r="E203" s="106">
        <f>E199+1</f>
        <v>44792</v>
      </c>
      <c r="F203" s="102">
        <f>E203</f>
        <v>44792</v>
      </c>
      <c r="G203" s="104" t="str">
        <f ca="1">IFERROR(INDEX(_AnzeigeText,MATCH(F203,_FeiertagsDaten,0)),"")</f>
        <v/>
      </c>
      <c r="H203" s="112" t="str">
        <f>IF(OR(WEEKDAY(E203,2)=1,DAY(E203)=1),TRUNC((E203-DATE(YEAR(E203+3-MOD(E203-2,7)),1,MOD(E203-2,7)-9))/7),"")</f>
        <v/>
      </c>
      <c r="I203" s="106">
        <f>I199+1</f>
        <v>44823</v>
      </c>
      <c r="J203" s="102">
        <f>I203</f>
        <v>44823</v>
      </c>
      <c r="K203" s="104" t="str">
        <f ca="1">IFERROR(INDEX(_AnzeigeText,MATCH(J203,_FeiertagsDaten,0)),"")</f>
        <v/>
      </c>
      <c r="L203" s="112">
        <f>IF(OR(WEEKDAY(I203,2)=1,DAY(I203)=1),TRUNC((I203-DATE(YEAR(I203+3-MOD(I203-2,7)),1,MOD(I203-2,7)-9))/7),"")</f>
        <v>38</v>
      </c>
      <c r="M203" s="106">
        <f>M199+1</f>
        <v>44853</v>
      </c>
      <c r="N203" s="102">
        <f>M203</f>
        <v>44853</v>
      </c>
      <c r="O203" s="104" t="str">
        <f ca="1">IFERROR(INDEX(_AnzeigeText,MATCH(N203,_FeiertagsDaten,0)),"")</f>
        <v/>
      </c>
      <c r="P203" s="112" t="str">
        <f>IF(OR(WEEKDAY(M203,2)=1,DAY(M203)=1),TRUNC((M203-DATE(YEAR(M203+3-MOD(M203-2,7)),1,MOD(M203-2,7)-9))/7),"")</f>
        <v/>
      </c>
      <c r="Q203" s="106">
        <f>Q199+1</f>
        <v>44884</v>
      </c>
      <c r="R203" s="102">
        <f>Q203</f>
        <v>44884</v>
      </c>
      <c r="S203" s="104" t="str">
        <f ca="1">IFERROR(INDEX(_AnzeigeText,MATCH(R203,_FeiertagsDaten,0)),"")</f>
        <v/>
      </c>
      <c r="T203" s="112" t="str">
        <f>IF(OR(WEEKDAY(Q203,2)=1,DAY(Q203)=1),TRUNC((Q203-DATE(YEAR(Q203+3-MOD(Q203-2,7)),1,MOD(Q203-2,7)-9))/7),"")</f>
        <v/>
      </c>
      <c r="U203" s="106">
        <f>U199+1</f>
        <v>44914</v>
      </c>
      <c r="V203" s="102">
        <f>U203</f>
        <v>44914</v>
      </c>
      <c r="W203" s="104" t="str">
        <f ca="1">IFERROR(INDEX(_AnzeigeText,MATCH(V203,_FeiertagsDaten,0)),"")</f>
        <v/>
      </c>
      <c r="X203" s="112">
        <f>IF(OR(WEEKDAY(U203,2)=1,DAY(U203)=1),TRUNC((U203-DATE(YEAR(U203+3-MOD(U203-2,7)),1,MOD(U203-2,7)-9))/7),"")</f>
        <v>51</v>
      </c>
    </row>
    <row r="204" spans="1:24" ht="5.25" customHeight="1" x14ac:dyDescent="0.2">
      <c r="A204" s="107"/>
      <c r="B204" s="103"/>
      <c r="C204" s="105"/>
      <c r="D204" s="113"/>
      <c r="E204" s="107"/>
      <c r="F204" s="103"/>
      <c r="G204" s="105"/>
      <c r="H204" s="113"/>
      <c r="I204" s="107"/>
      <c r="J204" s="103"/>
      <c r="K204" s="105"/>
      <c r="L204" s="113"/>
      <c r="M204" s="107"/>
      <c r="N204" s="103"/>
      <c r="O204" s="105"/>
      <c r="P204" s="113"/>
      <c r="Q204" s="107"/>
      <c r="R204" s="103"/>
      <c r="S204" s="105"/>
      <c r="T204" s="113"/>
      <c r="U204" s="107"/>
      <c r="V204" s="103"/>
      <c r="W204" s="105"/>
      <c r="X204" s="113"/>
    </row>
    <row r="205" spans="1:24" ht="9.75" customHeight="1" x14ac:dyDescent="0.2">
      <c r="A205" s="107"/>
      <c r="B205" s="103"/>
      <c r="C205" s="69" t="str">
        <f ca="1">IFERROR(INDEX(_AnzeigeText2,MATCH(B203,_EreignisseDatum,0)),"")</f>
        <v/>
      </c>
      <c r="D205" s="109" t="str">
        <f>IF(A203=_Start_MESZ,"SZ",IF(A203=_Ende_MESZ,"SZ",""))</f>
        <v/>
      </c>
      <c r="E205" s="107"/>
      <c r="F205" s="103"/>
      <c r="G205" s="69" t="str">
        <f ca="1">IFERROR(INDEX(_AnzeigeText2,MATCH(F203,_EreignisseDatum,0)),"")</f>
        <v/>
      </c>
      <c r="H205" s="109" t="str">
        <f>IF(E203=_Start_MESZ,"SZ",IF(E203=_Ende_MESZ,"SZ",""))</f>
        <v/>
      </c>
      <c r="I205" s="107"/>
      <c r="J205" s="103"/>
      <c r="K205" s="69" t="str">
        <f ca="1">IFERROR(INDEX(_AnzeigeText2,MATCH(J203,_EreignisseDatum,0)),"")</f>
        <v/>
      </c>
      <c r="L205" s="109" t="str">
        <f>IF(I203=_Start_MESZ,"SZ",IF(I203=_Ende_MESZ,"SZ",""))</f>
        <v/>
      </c>
      <c r="M205" s="107"/>
      <c r="N205" s="103"/>
      <c r="O205" s="69" t="str">
        <f ca="1">IFERROR(INDEX(_AnzeigeText2,MATCH(N203,_EreignisseDatum,0)),"")</f>
        <v/>
      </c>
      <c r="P205" s="109" t="str">
        <f>IF(M203=_Start_MESZ,"SZ",IF(M203=_Ende_MESZ,"SZ",""))</f>
        <v/>
      </c>
      <c r="Q205" s="107"/>
      <c r="R205" s="103"/>
      <c r="S205" s="69" t="str">
        <f ca="1">IFERROR(INDEX(_AnzeigeText2,MATCH(R203,_EreignisseDatum,0)),"")</f>
        <v/>
      </c>
      <c r="T205" s="109" t="str">
        <f>IF(Q203=_Start_MESZ,"SZ",IF(Q203=_Ende_MESZ,"SZ",""))</f>
        <v/>
      </c>
      <c r="U205" s="107"/>
      <c r="V205" s="103"/>
      <c r="W205" s="69" t="str">
        <f ca="1">IFERROR(INDEX(_AnzeigeText2,MATCH(V203,_EreignisseDatum,0)),"")</f>
        <v/>
      </c>
      <c r="X205" s="109" t="str">
        <f>IF(U203=_Start_MESZ,"SZ",IF(U203=_Ende_MESZ,"SZ",""))</f>
        <v/>
      </c>
    </row>
    <row r="206" spans="1:24" ht="9.75" customHeight="1" thickBot="1" x14ac:dyDescent="0.25">
      <c r="A206" s="108"/>
      <c r="B206" s="70">
        <f>B203-_fstDay+1</f>
        <v>200</v>
      </c>
      <c r="C206" s="68" t="str">
        <f ca="1">IFERROR(IF(ISNA(INDEX(_AnzeigeText2,MATCH(B203,_EreignisseDatum,0))),"",IF(INDEX(_EreignisseHaeufigkeit,MATCH(B203,_EreignisseDatum,0))=1,"",INDEX(_AnzeigeText2,MATCH(B203,_EreignisseDatum,0)+1))),"")</f>
        <v/>
      </c>
      <c r="D206" s="110"/>
      <c r="E206" s="108"/>
      <c r="F206" s="70">
        <f>F203-_fstDay+1</f>
        <v>231</v>
      </c>
      <c r="G206" s="68" t="str">
        <f ca="1">IFERROR(IF(ISNA(INDEX(_AnzeigeText2,MATCH(F203,_EreignisseDatum,0))),"",IF(INDEX(_EreignisseHaeufigkeit,MATCH(F203,_EreignisseDatum,0))=1,"",INDEX(_AnzeigeText2,MATCH(F203,_EreignisseDatum,0)+1))),"")</f>
        <v/>
      </c>
      <c r="H206" s="110"/>
      <c r="I206" s="108"/>
      <c r="J206" s="70">
        <f>J203-_fstDay+1</f>
        <v>262</v>
      </c>
      <c r="K206" s="68" t="str">
        <f ca="1">IFERROR(IF(ISNA(INDEX(_AnzeigeText2,MATCH(J203,_EreignisseDatum,0))),"",IF(INDEX(_EreignisseHaeufigkeit,MATCH(J203,_EreignisseDatum,0))=1,"",INDEX(_AnzeigeText2,MATCH(J203,_EreignisseDatum,0)+1))),"")</f>
        <v/>
      </c>
      <c r="L206" s="110"/>
      <c r="M206" s="108"/>
      <c r="N206" s="70">
        <f>N203-_fstDay+1</f>
        <v>292</v>
      </c>
      <c r="O206" s="68" t="str">
        <f ca="1">IFERROR(IF(ISNA(INDEX(_AnzeigeText2,MATCH(N203,_EreignisseDatum,0))),"",IF(INDEX(_EreignisseHaeufigkeit,MATCH(N203,_EreignisseDatum,0))=1,"",INDEX(_AnzeigeText2,MATCH(N203,_EreignisseDatum,0)+1))),"")</f>
        <v/>
      </c>
      <c r="P206" s="110"/>
      <c r="Q206" s="108"/>
      <c r="R206" s="70">
        <f>R203-_fstDay+1</f>
        <v>323</v>
      </c>
      <c r="S206" s="68" t="str">
        <f ca="1">IFERROR(IF(ISNA(INDEX(_AnzeigeText2,MATCH(R203,_EreignisseDatum,0))),"",IF(INDEX(_EreignisseHaeufigkeit,MATCH(R203,_EreignisseDatum,0))=1,"",INDEX(_AnzeigeText2,MATCH(R203,_EreignisseDatum,0)+1))),"")</f>
        <v/>
      </c>
      <c r="T206" s="110"/>
      <c r="U206" s="108"/>
      <c r="V206" s="70">
        <f>V203-_fstDay+1</f>
        <v>353</v>
      </c>
      <c r="W206" s="68" t="str">
        <f ca="1">IFERROR(IF(ISNA(INDEX(_AnzeigeText2,MATCH(V203,_EreignisseDatum,0))),"",IF(INDEX(_EreignisseHaeufigkeit,MATCH(V203,_EreignisseDatum,0))=1,"",INDEX(_AnzeigeText2,MATCH(V203,_EreignisseDatum,0)+1))),"")</f>
        <v/>
      </c>
      <c r="X206" s="110"/>
    </row>
    <row r="207" spans="1:24" ht="5.25" customHeight="1" x14ac:dyDescent="0.2">
      <c r="A207" s="106">
        <f>A203+1</f>
        <v>44762</v>
      </c>
      <c r="B207" s="102">
        <f>A207</f>
        <v>44762</v>
      </c>
      <c r="C207" s="104" t="str">
        <f ca="1">IFERROR(INDEX(_AnzeigeText,MATCH(B207,_FeiertagsDaten,0)),"")</f>
        <v/>
      </c>
      <c r="D207" s="112" t="str">
        <f>IF(OR(WEEKDAY(A207,2)=1,DAY(A207)=1),TRUNC((A207-DATE(YEAR(A207+3-MOD(A207-2,7)),1,MOD(A207-2,7)-9))/7),"")</f>
        <v/>
      </c>
      <c r="E207" s="106">
        <f>E203+1</f>
        <v>44793</v>
      </c>
      <c r="F207" s="102">
        <f>E207</f>
        <v>44793</v>
      </c>
      <c r="G207" s="104" t="str">
        <f ca="1">IFERROR(INDEX(_AnzeigeText,MATCH(F207,_FeiertagsDaten,0)),"")</f>
        <v/>
      </c>
      <c r="H207" s="112" t="str">
        <f>IF(OR(WEEKDAY(E207,2)=1,DAY(E207)=1),TRUNC((E207-DATE(YEAR(E207+3-MOD(E207-2,7)),1,MOD(E207-2,7)-9))/7),"")</f>
        <v/>
      </c>
      <c r="I207" s="106">
        <f>I203+1</f>
        <v>44824</v>
      </c>
      <c r="J207" s="102">
        <f>I207</f>
        <v>44824</v>
      </c>
      <c r="K207" s="104" t="str">
        <f ca="1">IFERROR(INDEX(_AnzeigeText,MATCH(J207,_FeiertagsDaten,0)),"")</f>
        <v/>
      </c>
      <c r="L207" s="112" t="str">
        <f>IF(OR(WEEKDAY(I207,2)=1,DAY(I207)=1),TRUNC((I207-DATE(YEAR(I207+3-MOD(I207-2,7)),1,MOD(I207-2,7)-9))/7),"")</f>
        <v/>
      </c>
      <c r="M207" s="106">
        <f>M203+1</f>
        <v>44854</v>
      </c>
      <c r="N207" s="102">
        <f>M207</f>
        <v>44854</v>
      </c>
      <c r="O207" s="104" t="str">
        <f ca="1">IFERROR(INDEX(_AnzeigeText,MATCH(N207,_FeiertagsDaten,0)),"")</f>
        <v/>
      </c>
      <c r="P207" s="112" t="str">
        <f>IF(OR(WEEKDAY(M207,2)=1,DAY(M207)=1),TRUNC((M207-DATE(YEAR(M207+3-MOD(M207-2,7)),1,MOD(M207-2,7)-9))/7),"")</f>
        <v/>
      </c>
      <c r="Q207" s="106">
        <f>Q203+1</f>
        <v>44885</v>
      </c>
      <c r="R207" s="102">
        <f>Q207</f>
        <v>44885</v>
      </c>
      <c r="S207" s="104" t="str">
        <f ca="1">IFERROR(INDEX(_AnzeigeText,MATCH(R207,_FeiertagsDaten,0)),"")</f>
        <v>Totensonntag</v>
      </c>
      <c r="T207" s="112" t="str">
        <f>IF(OR(WEEKDAY(Q207,2)=1,DAY(Q207)=1),TRUNC((Q207-DATE(YEAR(Q207+3-MOD(Q207-2,7)),1,MOD(Q207-2,7)-9))/7),"")</f>
        <v/>
      </c>
      <c r="U207" s="106">
        <f>U203+1</f>
        <v>44915</v>
      </c>
      <c r="V207" s="102">
        <f>U207</f>
        <v>44915</v>
      </c>
      <c r="W207" s="104" t="str">
        <f ca="1">IFERROR(INDEX(_AnzeigeText,MATCH(V207,_FeiertagsDaten,0)),"")</f>
        <v/>
      </c>
      <c r="X207" s="112" t="str">
        <f>IF(OR(WEEKDAY(U207,2)=1,DAY(U207)=1),TRUNC((U207-DATE(YEAR(U207+3-MOD(U207-2,7)),1,MOD(U207-2,7)-9))/7),"")</f>
        <v/>
      </c>
    </row>
    <row r="208" spans="1:24" ht="5.25" customHeight="1" x14ac:dyDescent="0.2">
      <c r="A208" s="107"/>
      <c r="B208" s="103"/>
      <c r="C208" s="105"/>
      <c r="D208" s="113"/>
      <c r="E208" s="107"/>
      <c r="F208" s="103"/>
      <c r="G208" s="105"/>
      <c r="H208" s="113"/>
      <c r="I208" s="107"/>
      <c r="J208" s="103"/>
      <c r="K208" s="105"/>
      <c r="L208" s="113"/>
      <c r="M208" s="107"/>
      <c r="N208" s="103"/>
      <c r="O208" s="105"/>
      <c r="P208" s="113"/>
      <c r="Q208" s="107"/>
      <c r="R208" s="103"/>
      <c r="S208" s="105"/>
      <c r="T208" s="113"/>
      <c r="U208" s="107"/>
      <c r="V208" s="103"/>
      <c r="W208" s="105"/>
      <c r="X208" s="113"/>
    </row>
    <row r="209" spans="1:24" ht="9.75" customHeight="1" x14ac:dyDescent="0.2">
      <c r="A209" s="107"/>
      <c r="B209" s="103"/>
      <c r="C209" s="69" t="str">
        <f ca="1">IFERROR(INDEX(_AnzeigeText2,MATCH(B207,_EreignisseDatum,0)),"")</f>
        <v/>
      </c>
      <c r="D209" s="109" t="str">
        <f>IF(A207=_Start_MESZ,"SZ",IF(A207=_Ende_MESZ,"SZ",""))</f>
        <v/>
      </c>
      <c r="E209" s="107"/>
      <c r="F209" s="103"/>
      <c r="G209" s="69" t="str">
        <f ca="1">IFERROR(INDEX(_AnzeigeText2,MATCH(F207,_EreignisseDatum,0)),"")</f>
        <v/>
      </c>
      <c r="H209" s="109" t="str">
        <f>IF(E207=_Start_MESZ,"SZ",IF(E207=_Ende_MESZ,"SZ",""))</f>
        <v/>
      </c>
      <c r="I209" s="107"/>
      <c r="J209" s="103"/>
      <c r="K209" s="69" t="str">
        <f ca="1">IFERROR(INDEX(_AnzeigeText2,MATCH(J207,_EreignisseDatum,0)),"")</f>
        <v/>
      </c>
      <c r="L209" s="109" t="str">
        <f>IF(I207=_Start_MESZ,"SZ",IF(I207=_Ende_MESZ,"SZ",""))</f>
        <v/>
      </c>
      <c r="M209" s="107"/>
      <c r="N209" s="103"/>
      <c r="O209" s="69" t="str">
        <f ca="1">IFERROR(INDEX(_AnzeigeText2,MATCH(N207,_EreignisseDatum,0)),"")</f>
        <v/>
      </c>
      <c r="P209" s="109" t="str">
        <f>IF(M207=_Start_MESZ,"SZ",IF(M207=_Ende_MESZ,"SZ",""))</f>
        <v/>
      </c>
      <c r="Q209" s="107"/>
      <c r="R209" s="103"/>
      <c r="S209" s="69" t="str">
        <f ca="1">IFERROR(INDEX(_AnzeigeText2,MATCH(R207,_EreignisseDatum,0)),"")</f>
        <v/>
      </c>
      <c r="T209" s="109" t="str">
        <f>IF(Q207=_Start_MESZ,"SZ",IF(Q207=_Ende_MESZ,"SZ",""))</f>
        <v/>
      </c>
      <c r="U209" s="107"/>
      <c r="V209" s="103"/>
      <c r="W209" s="69" t="str">
        <f ca="1">IFERROR(INDEX(_AnzeigeText2,MATCH(V207,_EreignisseDatum,0)),"")</f>
        <v/>
      </c>
      <c r="X209" s="109" t="str">
        <f>IF(U207=_Start_MESZ,"SZ",IF(U207=_Ende_MESZ,"SZ",""))</f>
        <v/>
      </c>
    </row>
    <row r="210" spans="1:24" ht="9.75" customHeight="1" thickBot="1" x14ac:dyDescent="0.25">
      <c r="A210" s="108"/>
      <c r="B210" s="70">
        <f>B207-_fstDay+1</f>
        <v>201</v>
      </c>
      <c r="C210" s="68" t="str">
        <f ca="1">IFERROR(IF(ISNA(INDEX(_AnzeigeText2,MATCH(B207,_EreignisseDatum,0))),"",IF(INDEX(_EreignisseHaeufigkeit,MATCH(B207,_EreignisseDatum,0))=1,"",INDEX(_AnzeigeText2,MATCH(B207,_EreignisseDatum,0)+1))),"")</f>
        <v/>
      </c>
      <c r="D210" s="110"/>
      <c r="E210" s="108"/>
      <c r="F210" s="70">
        <f>F207-_fstDay+1</f>
        <v>232</v>
      </c>
      <c r="G210" s="68" t="str">
        <f ca="1">IFERROR(IF(ISNA(INDEX(_AnzeigeText2,MATCH(F207,_EreignisseDatum,0))),"",IF(INDEX(_EreignisseHaeufigkeit,MATCH(F207,_EreignisseDatum,0))=1,"",INDEX(_AnzeigeText2,MATCH(F207,_EreignisseDatum,0)+1))),"")</f>
        <v/>
      </c>
      <c r="H210" s="110"/>
      <c r="I210" s="108"/>
      <c r="J210" s="70">
        <f>J207-_fstDay+1</f>
        <v>263</v>
      </c>
      <c r="K210" s="68" t="str">
        <f ca="1">IFERROR(IF(ISNA(INDEX(_AnzeigeText2,MATCH(J207,_EreignisseDatum,0))),"",IF(INDEX(_EreignisseHaeufigkeit,MATCH(J207,_EreignisseDatum,0))=1,"",INDEX(_AnzeigeText2,MATCH(J207,_EreignisseDatum,0)+1))),"")</f>
        <v/>
      </c>
      <c r="L210" s="110"/>
      <c r="M210" s="108"/>
      <c r="N210" s="70">
        <f>N207-_fstDay+1</f>
        <v>293</v>
      </c>
      <c r="O210" s="68" t="str">
        <f ca="1">IFERROR(IF(ISNA(INDEX(_AnzeigeText2,MATCH(N207,_EreignisseDatum,0))),"",IF(INDEX(_EreignisseHaeufigkeit,MATCH(N207,_EreignisseDatum,0))=1,"",INDEX(_AnzeigeText2,MATCH(N207,_EreignisseDatum,0)+1))),"")</f>
        <v/>
      </c>
      <c r="P210" s="110"/>
      <c r="Q210" s="108"/>
      <c r="R210" s="70">
        <f>R207-_fstDay+1</f>
        <v>324</v>
      </c>
      <c r="S210" s="68" t="str">
        <f ca="1">IFERROR(IF(ISNA(INDEX(_AnzeigeText2,MATCH(R207,_EreignisseDatum,0))),"",IF(INDEX(_EreignisseHaeufigkeit,MATCH(R207,_EreignisseDatum,0))=1,"",INDEX(_AnzeigeText2,MATCH(R207,_EreignisseDatum,0)+1))),"")</f>
        <v/>
      </c>
      <c r="T210" s="110"/>
      <c r="U210" s="108"/>
      <c r="V210" s="70">
        <f>V207-_fstDay+1</f>
        <v>354</v>
      </c>
      <c r="W210" s="68" t="str">
        <f ca="1">IFERROR(IF(ISNA(INDEX(_AnzeigeText2,MATCH(V207,_EreignisseDatum,0))),"",IF(INDEX(_EreignisseHaeufigkeit,MATCH(V207,_EreignisseDatum,0))=1,"",INDEX(_AnzeigeText2,MATCH(V207,_EreignisseDatum,0)+1))),"")</f>
        <v/>
      </c>
      <c r="X210" s="110"/>
    </row>
    <row r="211" spans="1:24" ht="5.25" customHeight="1" x14ac:dyDescent="0.2">
      <c r="A211" s="106">
        <f>A207+1</f>
        <v>44763</v>
      </c>
      <c r="B211" s="102">
        <f>A211</f>
        <v>44763</v>
      </c>
      <c r="C211" s="104" t="str">
        <f ca="1">IFERROR(INDEX(_AnzeigeText,MATCH(B211,_FeiertagsDaten,0)),"")</f>
        <v/>
      </c>
      <c r="D211" s="112" t="str">
        <f>IF(OR(WEEKDAY(A211,2)=1,DAY(A211)=1),TRUNC((A211-DATE(YEAR(A211+3-MOD(A211-2,7)),1,MOD(A211-2,7)-9))/7),"")</f>
        <v/>
      </c>
      <c r="E211" s="106">
        <f>E207+1</f>
        <v>44794</v>
      </c>
      <c r="F211" s="102">
        <f>E211</f>
        <v>44794</v>
      </c>
      <c r="G211" s="104" t="str">
        <f ca="1">IFERROR(INDEX(_AnzeigeText,MATCH(F211,_FeiertagsDaten,0)),"")</f>
        <v/>
      </c>
      <c r="H211" s="112" t="str">
        <f>IF(OR(WEEKDAY(E211,2)=1,DAY(E211)=1),TRUNC((E211-DATE(YEAR(E211+3-MOD(E211-2,7)),1,MOD(E211-2,7)-9))/7),"")</f>
        <v/>
      </c>
      <c r="I211" s="106">
        <f>I207+1</f>
        <v>44825</v>
      </c>
      <c r="J211" s="102">
        <f>I211</f>
        <v>44825</v>
      </c>
      <c r="K211" s="104" t="str">
        <f ca="1">IFERROR(INDEX(_AnzeigeText,MATCH(J211,_FeiertagsDaten,0)),"")</f>
        <v/>
      </c>
      <c r="L211" s="112" t="str">
        <f>IF(OR(WEEKDAY(I211,2)=1,DAY(I211)=1),TRUNC((I211-DATE(YEAR(I211+3-MOD(I211-2,7)),1,MOD(I211-2,7)-9))/7),"")</f>
        <v/>
      </c>
      <c r="M211" s="106">
        <f>M207+1</f>
        <v>44855</v>
      </c>
      <c r="N211" s="102">
        <f>M211</f>
        <v>44855</v>
      </c>
      <c r="O211" s="104" t="str">
        <f ca="1">IFERROR(INDEX(_AnzeigeText,MATCH(N211,_FeiertagsDaten,0)),"")</f>
        <v/>
      </c>
      <c r="P211" s="112" t="str">
        <f>IF(OR(WEEKDAY(M211,2)=1,DAY(M211)=1),TRUNC((M211-DATE(YEAR(M211+3-MOD(M211-2,7)),1,MOD(M211-2,7)-9))/7),"")</f>
        <v/>
      </c>
      <c r="Q211" s="106">
        <f>Q207+1</f>
        <v>44886</v>
      </c>
      <c r="R211" s="102">
        <f>Q211</f>
        <v>44886</v>
      </c>
      <c r="S211" s="104" t="str">
        <f ca="1">IFERROR(INDEX(_AnzeigeText,MATCH(R211,_FeiertagsDaten,0)),"")</f>
        <v/>
      </c>
      <c r="T211" s="112">
        <f>IF(OR(WEEKDAY(Q211,2)=1,DAY(Q211)=1),TRUNC((Q211-DATE(YEAR(Q211+3-MOD(Q211-2,7)),1,MOD(Q211-2,7)-9))/7),"")</f>
        <v>47</v>
      </c>
      <c r="U211" s="106">
        <f>U207+1</f>
        <v>44916</v>
      </c>
      <c r="V211" s="102">
        <f>U211</f>
        <v>44916</v>
      </c>
      <c r="W211" s="104" t="str">
        <f ca="1">IFERROR(INDEX(_AnzeigeText,MATCH(V211,_FeiertagsDaten,0)),"")</f>
        <v/>
      </c>
      <c r="X211" s="112" t="str">
        <f>IF(OR(WEEKDAY(U211,2)=1,DAY(U211)=1),TRUNC((U211-DATE(YEAR(U211+3-MOD(U211-2,7)),1,MOD(U211-2,7)-9))/7),"")</f>
        <v/>
      </c>
    </row>
    <row r="212" spans="1:24" ht="5.25" customHeight="1" x14ac:dyDescent="0.2">
      <c r="A212" s="107"/>
      <c r="B212" s="103"/>
      <c r="C212" s="105"/>
      <c r="D212" s="113"/>
      <c r="E212" s="107"/>
      <c r="F212" s="103"/>
      <c r="G212" s="105"/>
      <c r="H212" s="113"/>
      <c r="I212" s="107"/>
      <c r="J212" s="103"/>
      <c r="K212" s="105"/>
      <c r="L212" s="113"/>
      <c r="M212" s="107"/>
      <c r="N212" s="103"/>
      <c r="O212" s="105"/>
      <c r="P212" s="113"/>
      <c r="Q212" s="107"/>
      <c r="R212" s="103"/>
      <c r="S212" s="105"/>
      <c r="T212" s="113"/>
      <c r="U212" s="107"/>
      <c r="V212" s="103"/>
      <c r="W212" s="105"/>
      <c r="X212" s="113"/>
    </row>
    <row r="213" spans="1:24" ht="9.75" customHeight="1" x14ac:dyDescent="0.2">
      <c r="A213" s="107"/>
      <c r="B213" s="103"/>
      <c r="C213" s="69" t="str">
        <f ca="1">IFERROR(INDEX(_AnzeigeText2,MATCH(B211,_EreignisseDatum,0)),"")</f>
        <v/>
      </c>
      <c r="D213" s="109" t="str">
        <f>IF(A211=_Start_MESZ,"SZ",IF(A211=_Ende_MESZ,"SZ",""))</f>
        <v/>
      </c>
      <c r="E213" s="107"/>
      <c r="F213" s="103"/>
      <c r="G213" s="69" t="str">
        <f ca="1">IFERROR(INDEX(_AnzeigeText2,MATCH(F211,_EreignisseDatum,0)),"")</f>
        <v/>
      </c>
      <c r="H213" s="109" t="str">
        <f>IF(E211=_Start_MESZ,"SZ",IF(E211=_Ende_MESZ,"SZ",""))</f>
        <v/>
      </c>
      <c r="I213" s="107"/>
      <c r="J213" s="103"/>
      <c r="K213" s="69" t="str">
        <f ca="1">IFERROR(INDEX(_AnzeigeText2,MATCH(J211,_EreignisseDatum,0)),"")</f>
        <v/>
      </c>
      <c r="L213" s="109" t="str">
        <f>IF(I211=_Start_MESZ,"SZ",IF(I211=_Ende_MESZ,"SZ",""))</f>
        <v/>
      </c>
      <c r="M213" s="107"/>
      <c r="N213" s="103"/>
      <c r="O213" s="69" t="str">
        <f ca="1">IFERROR(INDEX(_AnzeigeText2,MATCH(N211,_EreignisseDatum,0)),"")</f>
        <v/>
      </c>
      <c r="P213" s="109" t="str">
        <f>IF(M211=_Start_MESZ,"SZ",IF(M211=_Ende_MESZ,"SZ",""))</f>
        <v/>
      </c>
      <c r="Q213" s="107"/>
      <c r="R213" s="103"/>
      <c r="S213" s="69" t="str">
        <f ca="1">IFERROR(INDEX(_AnzeigeText2,MATCH(R211,_EreignisseDatum,0)),"")</f>
        <v/>
      </c>
      <c r="T213" s="109" t="str">
        <f>IF(Q211=_Start_MESZ,"SZ",IF(Q211=_Ende_MESZ,"SZ",""))</f>
        <v/>
      </c>
      <c r="U213" s="107"/>
      <c r="V213" s="103"/>
      <c r="W213" s="69" t="str">
        <f ca="1">IFERROR(INDEX(_AnzeigeText2,MATCH(V211,_EreignisseDatum,0)),"")</f>
        <v/>
      </c>
      <c r="X213" s="109" t="str">
        <f>IF(U211=_Start_MESZ,"SZ",IF(U211=_Ende_MESZ,"SZ",""))</f>
        <v/>
      </c>
    </row>
    <row r="214" spans="1:24" ht="9.75" customHeight="1" thickBot="1" x14ac:dyDescent="0.25">
      <c r="A214" s="108"/>
      <c r="B214" s="70">
        <f>B211-_fstDay+1</f>
        <v>202</v>
      </c>
      <c r="C214" s="68" t="str">
        <f ca="1">IFERROR(IF(ISNA(INDEX(_AnzeigeText2,MATCH(B211,_EreignisseDatum,0))),"",IF(INDEX(_EreignisseHaeufigkeit,MATCH(B211,_EreignisseDatum,0))=1,"",INDEX(_AnzeigeText2,MATCH(B211,_EreignisseDatum,0)+1))),"")</f>
        <v/>
      </c>
      <c r="D214" s="110"/>
      <c r="E214" s="108"/>
      <c r="F214" s="70">
        <f>F211-_fstDay+1</f>
        <v>233</v>
      </c>
      <c r="G214" s="68" t="str">
        <f ca="1">IFERROR(IF(ISNA(INDEX(_AnzeigeText2,MATCH(F211,_EreignisseDatum,0))),"",IF(INDEX(_EreignisseHaeufigkeit,MATCH(F211,_EreignisseDatum,0))=1,"",INDEX(_AnzeigeText2,MATCH(F211,_EreignisseDatum,0)+1))),"")</f>
        <v/>
      </c>
      <c r="H214" s="110"/>
      <c r="I214" s="108"/>
      <c r="J214" s="70">
        <f>J211-_fstDay+1</f>
        <v>264</v>
      </c>
      <c r="K214" s="68" t="str">
        <f ca="1">IFERROR(IF(ISNA(INDEX(_AnzeigeText2,MATCH(J211,_EreignisseDatum,0))),"",IF(INDEX(_EreignisseHaeufigkeit,MATCH(J211,_EreignisseDatum,0))=1,"",INDEX(_AnzeigeText2,MATCH(J211,_EreignisseDatum,0)+1))),"")</f>
        <v/>
      </c>
      <c r="L214" s="110"/>
      <c r="M214" s="108"/>
      <c r="N214" s="70">
        <f>N211-_fstDay+1</f>
        <v>294</v>
      </c>
      <c r="O214" s="68" t="str">
        <f ca="1">IFERROR(IF(ISNA(INDEX(_AnzeigeText2,MATCH(N211,_EreignisseDatum,0))),"",IF(INDEX(_EreignisseHaeufigkeit,MATCH(N211,_EreignisseDatum,0))=1,"",INDEX(_AnzeigeText2,MATCH(N211,_EreignisseDatum,0)+1))),"")</f>
        <v/>
      </c>
      <c r="P214" s="110"/>
      <c r="Q214" s="108"/>
      <c r="R214" s="70">
        <f>R211-_fstDay+1</f>
        <v>325</v>
      </c>
      <c r="S214" s="68" t="str">
        <f ca="1">IFERROR(IF(ISNA(INDEX(_AnzeigeText2,MATCH(R211,_EreignisseDatum,0))),"",IF(INDEX(_EreignisseHaeufigkeit,MATCH(R211,_EreignisseDatum,0))=1,"",INDEX(_AnzeigeText2,MATCH(R211,_EreignisseDatum,0)+1))),"")</f>
        <v/>
      </c>
      <c r="T214" s="110"/>
      <c r="U214" s="108"/>
      <c r="V214" s="70">
        <f>V211-_fstDay+1</f>
        <v>355</v>
      </c>
      <c r="W214" s="68" t="str">
        <f ca="1">IFERROR(IF(ISNA(INDEX(_AnzeigeText2,MATCH(V211,_EreignisseDatum,0))),"",IF(INDEX(_EreignisseHaeufigkeit,MATCH(V211,_EreignisseDatum,0))=1,"",INDEX(_AnzeigeText2,MATCH(V211,_EreignisseDatum,0)+1))),"")</f>
        <v/>
      </c>
      <c r="X214" s="110"/>
    </row>
    <row r="215" spans="1:24" ht="5.25" customHeight="1" x14ac:dyDescent="0.2">
      <c r="A215" s="106">
        <f>A211+1</f>
        <v>44764</v>
      </c>
      <c r="B215" s="102">
        <f>A215</f>
        <v>44764</v>
      </c>
      <c r="C215" s="104" t="str">
        <f ca="1">IFERROR(INDEX(_AnzeigeText,MATCH(B215,_FeiertagsDaten,0)),"")</f>
        <v/>
      </c>
      <c r="D215" s="112" t="str">
        <f>IF(OR(WEEKDAY(A215,2)=1,DAY(A215)=1),TRUNC((A215-DATE(YEAR(A215+3-MOD(A215-2,7)),1,MOD(A215-2,7)-9))/7),"")</f>
        <v/>
      </c>
      <c r="E215" s="106">
        <f>E211+1</f>
        <v>44795</v>
      </c>
      <c r="F215" s="102">
        <f>E215</f>
        <v>44795</v>
      </c>
      <c r="G215" s="104" t="str">
        <f ca="1">IFERROR(INDEX(_AnzeigeText,MATCH(F215,_FeiertagsDaten,0)),"")</f>
        <v/>
      </c>
      <c r="H215" s="112">
        <f>IF(OR(WEEKDAY(E215,2)=1,DAY(E215)=1),TRUNC((E215-DATE(YEAR(E215+3-MOD(E215-2,7)),1,MOD(E215-2,7)-9))/7),"")</f>
        <v>34</v>
      </c>
      <c r="I215" s="106">
        <f>I211+1</f>
        <v>44826</v>
      </c>
      <c r="J215" s="102">
        <f>I215</f>
        <v>44826</v>
      </c>
      <c r="K215" s="104" t="str">
        <f ca="1">IFERROR(INDEX(_AnzeigeText,MATCH(J215,_FeiertagsDaten,0)),"")</f>
        <v/>
      </c>
      <c r="L215" s="112" t="str">
        <f>IF(OR(WEEKDAY(I215,2)=1,DAY(I215)=1),TRUNC((I215-DATE(YEAR(I215+3-MOD(I215-2,7)),1,MOD(I215-2,7)-9))/7),"")</f>
        <v/>
      </c>
      <c r="M215" s="106">
        <f>M211+1</f>
        <v>44856</v>
      </c>
      <c r="N215" s="102">
        <f>M215</f>
        <v>44856</v>
      </c>
      <c r="O215" s="104" t="str">
        <f ca="1">IFERROR(INDEX(_AnzeigeText,MATCH(N215,_FeiertagsDaten,0)),"")</f>
        <v/>
      </c>
      <c r="P215" s="112" t="str">
        <f>IF(OR(WEEKDAY(M215,2)=1,DAY(M215)=1),TRUNC((M215-DATE(YEAR(M215+3-MOD(M215-2,7)),1,MOD(M215-2,7)-9))/7),"")</f>
        <v/>
      </c>
      <c r="Q215" s="106">
        <f>Q211+1</f>
        <v>44887</v>
      </c>
      <c r="R215" s="102">
        <f>Q215</f>
        <v>44887</v>
      </c>
      <c r="S215" s="104" t="str">
        <f ca="1">IFERROR(INDEX(_AnzeigeText,MATCH(R215,_FeiertagsDaten,0)),"")</f>
        <v/>
      </c>
      <c r="T215" s="112" t="str">
        <f>IF(OR(WEEKDAY(Q215,2)=1,DAY(Q215)=1),TRUNC((Q215-DATE(YEAR(Q215+3-MOD(Q215-2,7)),1,MOD(Q215-2,7)-9))/7),"")</f>
        <v/>
      </c>
      <c r="U215" s="106">
        <f>U211+1</f>
        <v>44917</v>
      </c>
      <c r="V215" s="102">
        <f>U215</f>
        <v>44917</v>
      </c>
      <c r="W215" s="104" t="str">
        <f ca="1">IFERROR(INDEX(_AnzeigeText,MATCH(V215,_FeiertagsDaten,0)),"")</f>
        <v/>
      </c>
      <c r="X215" s="112" t="str">
        <f>IF(OR(WEEKDAY(U215,2)=1,DAY(U215)=1),TRUNC((U215-DATE(YEAR(U215+3-MOD(U215-2,7)),1,MOD(U215-2,7)-9))/7),"")</f>
        <v/>
      </c>
    </row>
    <row r="216" spans="1:24" ht="5.25" customHeight="1" x14ac:dyDescent="0.2">
      <c r="A216" s="107"/>
      <c r="B216" s="103"/>
      <c r="C216" s="105"/>
      <c r="D216" s="113"/>
      <c r="E216" s="107"/>
      <c r="F216" s="103"/>
      <c r="G216" s="105"/>
      <c r="H216" s="113"/>
      <c r="I216" s="107"/>
      <c r="J216" s="103"/>
      <c r="K216" s="105"/>
      <c r="L216" s="113"/>
      <c r="M216" s="107"/>
      <c r="N216" s="103"/>
      <c r="O216" s="105"/>
      <c r="P216" s="113"/>
      <c r="Q216" s="107"/>
      <c r="R216" s="103"/>
      <c r="S216" s="105"/>
      <c r="T216" s="113"/>
      <c r="U216" s="107"/>
      <c r="V216" s="103"/>
      <c r="W216" s="105"/>
      <c r="X216" s="113"/>
    </row>
    <row r="217" spans="1:24" ht="9.75" customHeight="1" x14ac:dyDescent="0.2">
      <c r="A217" s="107"/>
      <c r="B217" s="103"/>
      <c r="C217" s="69" t="str">
        <f ca="1">IFERROR(INDEX(_AnzeigeText2,MATCH(B215,_EreignisseDatum,0)),"")</f>
        <v/>
      </c>
      <c r="D217" s="109" t="str">
        <f>IF(A215=_Start_MESZ,"SZ",IF(A215=_Ende_MESZ,"SZ",""))</f>
        <v/>
      </c>
      <c r="E217" s="107"/>
      <c r="F217" s="103"/>
      <c r="G217" s="69" t="str">
        <f ca="1">IFERROR(INDEX(_AnzeigeText2,MATCH(F215,_EreignisseDatum,0)),"")</f>
        <v/>
      </c>
      <c r="H217" s="109" t="str">
        <f>IF(E215=_Start_MESZ,"SZ",IF(E215=_Ende_MESZ,"SZ",""))</f>
        <v/>
      </c>
      <c r="I217" s="107"/>
      <c r="J217" s="103"/>
      <c r="K217" s="69" t="str">
        <f ca="1">IFERROR(INDEX(_AnzeigeText2,MATCH(J215,_EreignisseDatum,0)),"")</f>
        <v/>
      </c>
      <c r="L217" s="109" t="str">
        <f>IF(I215=_Start_MESZ,"SZ",IF(I215=_Ende_MESZ,"SZ",""))</f>
        <v/>
      </c>
      <c r="M217" s="107"/>
      <c r="N217" s="103"/>
      <c r="O217" s="69" t="str">
        <f ca="1">IFERROR(INDEX(_AnzeigeText2,MATCH(N215,_EreignisseDatum,0)),"")</f>
        <v/>
      </c>
      <c r="P217" s="109" t="str">
        <f>IF(M215=_Start_MESZ,"SZ",IF(M215=_Ende_MESZ,"SZ",""))</f>
        <v/>
      </c>
      <c r="Q217" s="107"/>
      <c r="R217" s="103"/>
      <c r="S217" s="69" t="str">
        <f ca="1">IFERROR(INDEX(_AnzeigeText2,MATCH(R215,_EreignisseDatum,0)),"")</f>
        <v/>
      </c>
      <c r="T217" s="109" t="str">
        <f>IF(Q215=_Start_MESZ,"SZ",IF(Q215=_Ende_MESZ,"SZ",""))</f>
        <v/>
      </c>
      <c r="U217" s="107"/>
      <c r="V217" s="103"/>
      <c r="W217" s="69" t="str">
        <f ca="1">IFERROR(INDEX(_AnzeigeText2,MATCH(V215,_EreignisseDatum,0)),"")</f>
        <v/>
      </c>
      <c r="X217" s="109" t="str">
        <f>IF(U215=_Start_MESZ,"SZ",IF(U215=_Ende_MESZ,"SZ",""))</f>
        <v/>
      </c>
    </row>
    <row r="218" spans="1:24" ht="9.75" customHeight="1" thickBot="1" x14ac:dyDescent="0.25">
      <c r="A218" s="108"/>
      <c r="B218" s="70">
        <f>B215-_fstDay+1</f>
        <v>203</v>
      </c>
      <c r="C218" s="68" t="str">
        <f ca="1">IFERROR(IF(ISNA(INDEX(_AnzeigeText2,MATCH(B215,_EreignisseDatum,0))),"",IF(INDEX(_EreignisseHaeufigkeit,MATCH(B215,_EreignisseDatum,0))=1,"",INDEX(_AnzeigeText2,MATCH(B215,_EreignisseDatum,0)+1))),"")</f>
        <v/>
      </c>
      <c r="D218" s="110"/>
      <c r="E218" s="108"/>
      <c r="F218" s="70">
        <f>F215-_fstDay+1</f>
        <v>234</v>
      </c>
      <c r="G218" s="68" t="str">
        <f ca="1">IFERROR(IF(ISNA(INDEX(_AnzeigeText2,MATCH(F215,_EreignisseDatum,0))),"",IF(INDEX(_EreignisseHaeufigkeit,MATCH(F215,_EreignisseDatum,0))=1,"",INDEX(_AnzeigeText2,MATCH(F215,_EreignisseDatum,0)+1))),"")</f>
        <v/>
      </c>
      <c r="H218" s="110"/>
      <c r="I218" s="108"/>
      <c r="J218" s="70">
        <f>J215-_fstDay+1</f>
        <v>265</v>
      </c>
      <c r="K218" s="68" t="str">
        <f ca="1">IFERROR(IF(ISNA(INDEX(_AnzeigeText2,MATCH(J215,_EreignisseDatum,0))),"",IF(INDEX(_EreignisseHaeufigkeit,MATCH(J215,_EreignisseDatum,0))=1,"",INDEX(_AnzeigeText2,MATCH(J215,_EreignisseDatum,0)+1))),"")</f>
        <v/>
      </c>
      <c r="L218" s="110"/>
      <c r="M218" s="108"/>
      <c r="N218" s="70">
        <f>N215-_fstDay+1</f>
        <v>295</v>
      </c>
      <c r="O218" s="68" t="str">
        <f ca="1">IFERROR(IF(ISNA(INDEX(_AnzeigeText2,MATCH(N215,_EreignisseDatum,0))),"",IF(INDEX(_EreignisseHaeufigkeit,MATCH(N215,_EreignisseDatum,0))=1,"",INDEX(_AnzeigeText2,MATCH(N215,_EreignisseDatum,0)+1))),"")</f>
        <v/>
      </c>
      <c r="P218" s="110"/>
      <c r="Q218" s="108"/>
      <c r="R218" s="70">
        <f>R215-_fstDay+1</f>
        <v>326</v>
      </c>
      <c r="S218" s="68" t="str">
        <f ca="1">IFERROR(IF(ISNA(INDEX(_AnzeigeText2,MATCH(R215,_EreignisseDatum,0))),"",IF(INDEX(_EreignisseHaeufigkeit,MATCH(R215,_EreignisseDatum,0))=1,"",INDEX(_AnzeigeText2,MATCH(R215,_EreignisseDatum,0)+1))),"")</f>
        <v/>
      </c>
      <c r="T218" s="110"/>
      <c r="U218" s="108"/>
      <c r="V218" s="70">
        <f>V215-_fstDay+1</f>
        <v>356</v>
      </c>
      <c r="W218" s="68" t="str">
        <f ca="1">IFERROR(IF(ISNA(INDEX(_AnzeigeText2,MATCH(V215,_EreignisseDatum,0))),"",IF(INDEX(_EreignisseHaeufigkeit,MATCH(V215,_EreignisseDatum,0))=1,"",INDEX(_AnzeigeText2,MATCH(V215,_EreignisseDatum,0)+1))),"")</f>
        <v/>
      </c>
      <c r="X218" s="110"/>
    </row>
    <row r="219" spans="1:24" ht="5.25" customHeight="1" x14ac:dyDescent="0.2">
      <c r="A219" s="106">
        <f>A215+1</f>
        <v>44765</v>
      </c>
      <c r="B219" s="102">
        <f>A219</f>
        <v>44765</v>
      </c>
      <c r="C219" s="104" t="str">
        <f ca="1">IFERROR(INDEX(_AnzeigeText,MATCH(B219,_FeiertagsDaten,0)),"")</f>
        <v/>
      </c>
      <c r="D219" s="112" t="str">
        <f>IF(OR(WEEKDAY(A219,2)=1,DAY(A219)=1),TRUNC((A219-DATE(YEAR(A219+3-MOD(A219-2,7)),1,MOD(A219-2,7)-9))/7),"")</f>
        <v/>
      </c>
      <c r="E219" s="106">
        <f>E215+1</f>
        <v>44796</v>
      </c>
      <c r="F219" s="102">
        <f>E219</f>
        <v>44796</v>
      </c>
      <c r="G219" s="104" t="str">
        <f ca="1">IFERROR(INDEX(_AnzeigeText,MATCH(F219,_FeiertagsDaten,0)),"")</f>
        <v/>
      </c>
      <c r="H219" s="112" t="str">
        <f>IF(OR(WEEKDAY(E219,2)=1,DAY(E219)=1),TRUNC((E219-DATE(YEAR(E219+3-MOD(E219-2,7)),1,MOD(E219-2,7)-9))/7),"")</f>
        <v/>
      </c>
      <c r="I219" s="106">
        <f>I215+1</f>
        <v>44827</v>
      </c>
      <c r="J219" s="102">
        <f>I219</f>
        <v>44827</v>
      </c>
      <c r="K219" s="104" t="str">
        <f ca="1">IFERROR(INDEX(_AnzeigeText,MATCH(J219,_FeiertagsDaten,0)),"")</f>
        <v/>
      </c>
      <c r="L219" s="112" t="str">
        <f>IF(OR(WEEKDAY(I219,2)=1,DAY(I219)=1),TRUNC((I219-DATE(YEAR(I219+3-MOD(I219-2,7)),1,MOD(I219-2,7)-9))/7),"")</f>
        <v/>
      </c>
      <c r="M219" s="106">
        <f>M215+1</f>
        <v>44857</v>
      </c>
      <c r="N219" s="102">
        <f>M219</f>
        <v>44857</v>
      </c>
      <c r="O219" s="104" t="str">
        <f ca="1">IFERROR(INDEX(_AnzeigeText,MATCH(N219,_FeiertagsDaten,0)),"")</f>
        <v/>
      </c>
      <c r="P219" s="112" t="str">
        <f>IF(OR(WEEKDAY(M219,2)=1,DAY(M219)=1),TRUNC((M219-DATE(YEAR(M219+3-MOD(M219-2,7)),1,MOD(M219-2,7)-9))/7),"")</f>
        <v/>
      </c>
      <c r="Q219" s="106">
        <f>Q215+1</f>
        <v>44888</v>
      </c>
      <c r="R219" s="102">
        <f>Q219</f>
        <v>44888</v>
      </c>
      <c r="S219" s="104" t="str">
        <f ca="1">IFERROR(INDEX(_AnzeigeText,MATCH(R219,_FeiertagsDaten,0)),"")</f>
        <v/>
      </c>
      <c r="T219" s="112" t="str">
        <f>IF(OR(WEEKDAY(Q219,2)=1,DAY(Q219)=1),TRUNC((Q219-DATE(YEAR(Q219+3-MOD(Q219-2,7)),1,MOD(Q219-2,7)-9))/7),"")</f>
        <v/>
      </c>
      <c r="U219" s="106">
        <f>U215+1</f>
        <v>44918</v>
      </c>
      <c r="V219" s="102">
        <f>U219</f>
        <v>44918</v>
      </c>
      <c r="W219" s="104" t="str">
        <f ca="1">IFERROR(INDEX(_AnzeigeText,MATCH(V219,_FeiertagsDaten,0)),"")</f>
        <v/>
      </c>
      <c r="X219" s="112" t="str">
        <f>IF(OR(WEEKDAY(U219,2)=1,DAY(U219)=1),TRUNC((U219-DATE(YEAR(U219+3-MOD(U219-2,7)),1,MOD(U219-2,7)-9))/7),"")</f>
        <v/>
      </c>
    </row>
    <row r="220" spans="1:24" ht="5.25" customHeight="1" x14ac:dyDescent="0.2">
      <c r="A220" s="107"/>
      <c r="B220" s="103"/>
      <c r="C220" s="105"/>
      <c r="D220" s="113"/>
      <c r="E220" s="107"/>
      <c r="F220" s="103"/>
      <c r="G220" s="105"/>
      <c r="H220" s="113"/>
      <c r="I220" s="107"/>
      <c r="J220" s="103"/>
      <c r="K220" s="105"/>
      <c r="L220" s="113"/>
      <c r="M220" s="107"/>
      <c r="N220" s="103"/>
      <c r="O220" s="105"/>
      <c r="P220" s="113"/>
      <c r="Q220" s="107"/>
      <c r="R220" s="103"/>
      <c r="S220" s="105"/>
      <c r="T220" s="113"/>
      <c r="U220" s="107"/>
      <c r="V220" s="103"/>
      <c r="W220" s="105"/>
      <c r="X220" s="113"/>
    </row>
    <row r="221" spans="1:24" ht="9.75" customHeight="1" x14ac:dyDescent="0.2">
      <c r="A221" s="107"/>
      <c r="B221" s="103"/>
      <c r="C221" s="69" t="str">
        <f ca="1">IFERROR(INDEX(_AnzeigeText2,MATCH(B219,_EreignisseDatum,0)),"")</f>
        <v/>
      </c>
      <c r="D221" s="109" t="str">
        <f>IF(A219=_Start_MESZ,"SZ",IF(A219=_Ende_MESZ,"SZ",""))</f>
        <v/>
      </c>
      <c r="E221" s="107"/>
      <c r="F221" s="103"/>
      <c r="G221" s="69" t="str">
        <f ca="1">IFERROR(INDEX(_AnzeigeText2,MATCH(F219,_EreignisseDatum,0)),"")</f>
        <v/>
      </c>
      <c r="H221" s="109" t="str">
        <f>IF(E219=_Start_MESZ,"SZ",IF(E219=_Ende_MESZ,"SZ",""))</f>
        <v/>
      </c>
      <c r="I221" s="107"/>
      <c r="J221" s="103"/>
      <c r="K221" s="69" t="str">
        <f ca="1">IFERROR(INDEX(_AnzeigeText2,MATCH(J219,_EreignisseDatum,0)),"")</f>
        <v/>
      </c>
      <c r="L221" s="109" t="str">
        <f>IF(I219=_Start_MESZ,"SZ",IF(I219=_Ende_MESZ,"SZ",""))</f>
        <v/>
      </c>
      <c r="M221" s="107"/>
      <c r="N221" s="103"/>
      <c r="O221" s="69" t="str">
        <f ca="1">IFERROR(INDEX(_AnzeigeText2,MATCH(N219,_EreignisseDatum,0)),"")</f>
        <v/>
      </c>
      <c r="P221" s="109" t="str">
        <f>IF(M219=_Start_MESZ,"SZ",IF(M219=_Ende_MESZ,"SZ",""))</f>
        <v/>
      </c>
      <c r="Q221" s="107"/>
      <c r="R221" s="103"/>
      <c r="S221" s="69" t="str">
        <f ca="1">IFERROR(INDEX(_AnzeigeText2,MATCH(R219,_EreignisseDatum,0)),"")</f>
        <v/>
      </c>
      <c r="T221" s="109" t="str">
        <f>IF(Q219=_Start_MESZ,"SZ",IF(Q219=_Ende_MESZ,"SZ",""))</f>
        <v/>
      </c>
      <c r="U221" s="107"/>
      <c r="V221" s="103"/>
      <c r="W221" s="69" t="str">
        <f ca="1">IFERROR(INDEX(_AnzeigeText2,MATCH(V219,_EreignisseDatum,0)),"")</f>
        <v/>
      </c>
      <c r="X221" s="109" t="str">
        <f>IF(U219=_Start_MESZ,"SZ",IF(U219=_Ende_MESZ,"SZ",""))</f>
        <v/>
      </c>
    </row>
    <row r="222" spans="1:24" ht="9.75" customHeight="1" thickBot="1" x14ac:dyDescent="0.25">
      <c r="A222" s="108"/>
      <c r="B222" s="70">
        <f>B219-_fstDay+1</f>
        <v>204</v>
      </c>
      <c r="C222" s="68" t="str">
        <f ca="1">IFERROR(IF(ISNA(INDEX(_AnzeigeText2,MATCH(B219,_EreignisseDatum,0))),"",IF(INDEX(_EreignisseHaeufigkeit,MATCH(B219,_EreignisseDatum,0))=1,"",INDEX(_AnzeigeText2,MATCH(B219,_EreignisseDatum,0)+1))),"")</f>
        <v/>
      </c>
      <c r="D222" s="110"/>
      <c r="E222" s="108"/>
      <c r="F222" s="70">
        <f>F219-_fstDay+1</f>
        <v>235</v>
      </c>
      <c r="G222" s="68" t="str">
        <f ca="1">IFERROR(IF(ISNA(INDEX(_AnzeigeText2,MATCH(F219,_EreignisseDatum,0))),"",IF(INDEX(_EreignisseHaeufigkeit,MATCH(F219,_EreignisseDatum,0))=1,"",INDEX(_AnzeigeText2,MATCH(F219,_EreignisseDatum,0)+1))),"")</f>
        <v/>
      </c>
      <c r="H222" s="110"/>
      <c r="I222" s="108"/>
      <c r="J222" s="70">
        <f>J219-_fstDay+1</f>
        <v>266</v>
      </c>
      <c r="K222" s="68" t="str">
        <f ca="1">IFERROR(IF(ISNA(INDEX(_AnzeigeText2,MATCH(J219,_EreignisseDatum,0))),"",IF(INDEX(_EreignisseHaeufigkeit,MATCH(J219,_EreignisseDatum,0))=1,"",INDEX(_AnzeigeText2,MATCH(J219,_EreignisseDatum,0)+1))),"")</f>
        <v/>
      </c>
      <c r="L222" s="110"/>
      <c r="M222" s="108"/>
      <c r="N222" s="70">
        <f>N219-_fstDay+1</f>
        <v>296</v>
      </c>
      <c r="O222" s="68" t="str">
        <f ca="1">IFERROR(IF(ISNA(INDEX(_AnzeigeText2,MATCH(N219,_EreignisseDatum,0))),"",IF(INDEX(_EreignisseHaeufigkeit,MATCH(N219,_EreignisseDatum,0))=1,"",INDEX(_AnzeigeText2,MATCH(N219,_EreignisseDatum,0)+1))),"")</f>
        <v/>
      </c>
      <c r="P222" s="110"/>
      <c r="Q222" s="108"/>
      <c r="R222" s="70">
        <f>R219-_fstDay+1</f>
        <v>327</v>
      </c>
      <c r="S222" s="68" t="str">
        <f ca="1">IFERROR(IF(ISNA(INDEX(_AnzeigeText2,MATCH(R219,_EreignisseDatum,0))),"",IF(INDEX(_EreignisseHaeufigkeit,MATCH(R219,_EreignisseDatum,0))=1,"",INDEX(_AnzeigeText2,MATCH(R219,_EreignisseDatum,0)+1))),"")</f>
        <v/>
      </c>
      <c r="T222" s="110"/>
      <c r="U222" s="108"/>
      <c r="V222" s="70">
        <f>V219-_fstDay+1</f>
        <v>357</v>
      </c>
      <c r="W222" s="68" t="str">
        <f ca="1">IFERROR(IF(ISNA(INDEX(_AnzeigeText2,MATCH(V219,_EreignisseDatum,0))),"",IF(INDEX(_EreignisseHaeufigkeit,MATCH(V219,_EreignisseDatum,0))=1,"",INDEX(_AnzeigeText2,MATCH(V219,_EreignisseDatum,0)+1))),"")</f>
        <v/>
      </c>
      <c r="X222" s="110"/>
    </row>
    <row r="223" spans="1:24" ht="5.25" customHeight="1" x14ac:dyDescent="0.2">
      <c r="A223" s="106">
        <f>A219+1</f>
        <v>44766</v>
      </c>
      <c r="B223" s="102">
        <f>A223</f>
        <v>44766</v>
      </c>
      <c r="C223" s="104" t="str">
        <f ca="1">IFERROR(INDEX(_AnzeigeText,MATCH(B223,_FeiertagsDaten,0)),"")</f>
        <v/>
      </c>
      <c r="D223" s="112" t="str">
        <f>IF(OR(WEEKDAY(A223,2)=1,DAY(A223)=1),TRUNC((A223-DATE(YEAR(A223+3-MOD(A223-2,7)),1,MOD(A223-2,7)-9))/7),"")</f>
        <v/>
      </c>
      <c r="E223" s="106">
        <f>E219+1</f>
        <v>44797</v>
      </c>
      <c r="F223" s="102">
        <f>E223</f>
        <v>44797</v>
      </c>
      <c r="G223" s="104" t="str">
        <f ca="1">IFERROR(INDEX(_AnzeigeText,MATCH(F223,_FeiertagsDaten,0)),"")</f>
        <v/>
      </c>
      <c r="H223" s="112" t="str">
        <f>IF(OR(WEEKDAY(E223,2)=1,DAY(E223)=1),TRUNC((E223-DATE(YEAR(E223+3-MOD(E223-2,7)),1,MOD(E223-2,7)-9))/7),"")</f>
        <v/>
      </c>
      <c r="I223" s="106">
        <f>I219+1</f>
        <v>44828</v>
      </c>
      <c r="J223" s="102">
        <f>I223</f>
        <v>44828</v>
      </c>
      <c r="K223" s="104" t="str">
        <f ca="1">IFERROR(INDEX(_AnzeigeText,MATCH(J223,_FeiertagsDaten,0)),"")</f>
        <v/>
      </c>
      <c r="L223" s="112" t="str">
        <f>IF(OR(WEEKDAY(I223,2)=1,DAY(I223)=1),TRUNC((I223-DATE(YEAR(I223+3-MOD(I223-2,7)),1,MOD(I223-2,7)-9))/7),"")</f>
        <v/>
      </c>
      <c r="M223" s="106">
        <f>M219+1</f>
        <v>44858</v>
      </c>
      <c r="N223" s="102">
        <f>M223</f>
        <v>44858</v>
      </c>
      <c r="O223" s="104" t="str">
        <f ca="1">IFERROR(INDEX(_AnzeigeText,MATCH(N223,_FeiertagsDaten,0)),"")</f>
        <v/>
      </c>
      <c r="P223" s="112">
        <f>IF(OR(WEEKDAY(M223,2)=1,DAY(M223)=1),TRUNC((M223-DATE(YEAR(M223+3-MOD(M223-2,7)),1,MOD(M223-2,7)-9))/7),"")</f>
        <v>43</v>
      </c>
      <c r="Q223" s="106">
        <f>Q219+1</f>
        <v>44889</v>
      </c>
      <c r="R223" s="102">
        <f>Q223</f>
        <v>44889</v>
      </c>
      <c r="S223" s="104" t="str">
        <f ca="1">IFERROR(INDEX(_AnzeigeText,MATCH(R223,_FeiertagsDaten,0)),"")</f>
        <v/>
      </c>
      <c r="T223" s="112" t="str">
        <f>IF(OR(WEEKDAY(Q223,2)=1,DAY(Q223)=1),TRUNC((Q223-DATE(YEAR(Q223+3-MOD(Q223-2,7)),1,MOD(Q223-2,7)-9))/7),"")</f>
        <v/>
      </c>
      <c r="U223" s="106">
        <f>U219+1</f>
        <v>44919</v>
      </c>
      <c r="V223" s="102">
        <f>U223</f>
        <v>44919</v>
      </c>
      <c r="W223" s="104" t="str">
        <f ca="1">IFERROR(INDEX(_AnzeigeText,MATCH(V223,_FeiertagsDaten,0)),"")</f>
        <v>Heiligabend</v>
      </c>
      <c r="X223" s="112" t="str">
        <f>IF(OR(WEEKDAY(U223,2)=1,DAY(U223)=1),TRUNC((U223-DATE(YEAR(U223+3-MOD(U223-2,7)),1,MOD(U223-2,7)-9))/7),"")</f>
        <v/>
      </c>
    </row>
    <row r="224" spans="1:24" ht="5.25" customHeight="1" x14ac:dyDescent="0.2">
      <c r="A224" s="107"/>
      <c r="B224" s="103"/>
      <c r="C224" s="105"/>
      <c r="D224" s="113"/>
      <c r="E224" s="107"/>
      <c r="F224" s="103"/>
      <c r="G224" s="105"/>
      <c r="H224" s="113"/>
      <c r="I224" s="107"/>
      <c r="J224" s="103"/>
      <c r="K224" s="105"/>
      <c r="L224" s="113"/>
      <c r="M224" s="107"/>
      <c r="N224" s="103"/>
      <c r="O224" s="105"/>
      <c r="P224" s="113"/>
      <c r="Q224" s="107"/>
      <c r="R224" s="103"/>
      <c r="S224" s="105"/>
      <c r="T224" s="113"/>
      <c r="U224" s="107"/>
      <c r="V224" s="103"/>
      <c r="W224" s="105"/>
      <c r="X224" s="113"/>
    </row>
    <row r="225" spans="1:24" ht="9.75" customHeight="1" x14ac:dyDescent="0.2">
      <c r="A225" s="107"/>
      <c r="B225" s="103"/>
      <c r="C225" s="69" t="str">
        <f ca="1">IFERROR(INDEX(_AnzeigeText2,MATCH(B223,_EreignisseDatum,0)),"")</f>
        <v/>
      </c>
      <c r="D225" s="109" t="str">
        <f>IF(A223=_Start_MESZ,"SZ",IF(A223=_Ende_MESZ,"SZ",""))</f>
        <v/>
      </c>
      <c r="E225" s="107"/>
      <c r="F225" s="103"/>
      <c r="G225" s="69" t="str">
        <f ca="1">IFERROR(INDEX(_AnzeigeText2,MATCH(F223,_EreignisseDatum,0)),"")</f>
        <v/>
      </c>
      <c r="H225" s="109" t="str">
        <f>IF(E223=_Start_MESZ,"SZ",IF(E223=_Ende_MESZ,"SZ",""))</f>
        <v/>
      </c>
      <c r="I225" s="107"/>
      <c r="J225" s="103"/>
      <c r="K225" s="69" t="str">
        <f ca="1">IFERROR(INDEX(_AnzeigeText2,MATCH(J223,_EreignisseDatum,0)),"")</f>
        <v/>
      </c>
      <c r="L225" s="109" t="str">
        <f>IF(I223=_Start_MESZ,"SZ",IF(I223=_Ende_MESZ,"SZ",""))</f>
        <v/>
      </c>
      <c r="M225" s="107"/>
      <c r="N225" s="103"/>
      <c r="O225" s="69" t="str">
        <f ca="1">IFERROR(INDEX(_AnzeigeText2,MATCH(N223,_EreignisseDatum,0)),"")</f>
        <v/>
      </c>
      <c r="P225" s="109" t="str">
        <f>IF(M223=_Start_MESZ,"SZ",IF(M223=_Ende_MESZ,"SZ",""))</f>
        <v/>
      </c>
      <c r="Q225" s="107"/>
      <c r="R225" s="103"/>
      <c r="S225" s="69" t="str">
        <f ca="1">IFERROR(INDEX(_AnzeigeText2,MATCH(R223,_EreignisseDatum,0)),"")</f>
        <v/>
      </c>
      <c r="T225" s="109" t="str">
        <f>IF(Q223=_Start_MESZ,"SZ",IF(Q223=_Ende_MESZ,"SZ",""))</f>
        <v/>
      </c>
      <c r="U225" s="107"/>
      <c r="V225" s="103"/>
      <c r="W225" s="69" t="str">
        <f ca="1">IFERROR(INDEX(_AnzeigeText2,MATCH(V223,_EreignisseDatum,0)),"")</f>
        <v>Betriebsruhe</v>
      </c>
      <c r="X225" s="109" t="str">
        <f>IF(U223=_Start_MESZ,"SZ",IF(U223=_Ende_MESZ,"SZ",""))</f>
        <v/>
      </c>
    </row>
    <row r="226" spans="1:24" ht="9.75" customHeight="1" thickBot="1" x14ac:dyDescent="0.25">
      <c r="A226" s="108"/>
      <c r="B226" s="70">
        <f>B223-_fstDay+1</f>
        <v>205</v>
      </c>
      <c r="C226" s="68" t="str">
        <f ca="1">IFERROR(IF(ISNA(INDEX(_AnzeigeText2,MATCH(B223,_EreignisseDatum,0))),"",IF(INDEX(_EreignisseHaeufigkeit,MATCH(B223,_EreignisseDatum,0))=1,"",INDEX(_AnzeigeText2,MATCH(B223,_EreignisseDatum,0)+1))),"")</f>
        <v/>
      </c>
      <c r="D226" s="110"/>
      <c r="E226" s="108"/>
      <c r="F226" s="70">
        <f>F223-_fstDay+1</f>
        <v>236</v>
      </c>
      <c r="G226" s="68" t="str">
        <f ca="1">IFERROR(IF(ISNA(INDEX(_AnzeigeText2,MATCH(F223,_EreignisseDatum,0))),"",IF(INDEX(_EreignisseHaeufigkeit,MATCH(F223,_EreignisseDatum,0))=1,"",INDEX(_AnzeigeText2,MATCH(F223,_EreignisseDatum,0)+1))),"")</f>
        <v/>
      </c>
      <c r="H226" s="110"/>
      <c r="I226" s="108"/>
      <c r="J226" s="70">
        <f>J223-_fstDay+1</f>
        <v>267</v>
      </c>
      <c r="K226" s="68" t="str">
        <f ca="1">IFERROR(IF(ISNA(INDEX(_AnzeigeText2,MATCH(J223,_EreignisseDatum,0))),"",IF(INDEX(_EreignisseHaeufigkeit,MATCH(J223,_EreignisseDatum,0))=1,"",INDEX(_AnzeigeText2,MATCH(J223,_EreignisseDatum,0)+1))),"")</f>
        <v/>
      </c>
      <c r="L226" s="110"/>
      <c r="M226" s="108"/>
      <c r="N226" s="70">
        <f>N223-_fstDay+1</f>
        <v>297</v>
      </c>
      <c r="O226" s="68" t="str">
        <f ca="1">IFERROR(IF(ISNA(INDEX(_AnzeigeText2,MATCH(N223,_EreignisseDatum,0))),"",IF(INDEX(_EreignisseHaeufigkeit,MATCH(N223,_EreignisseDatum,0))=1,"",INDEX(_AnzeigeText2,MATCH(N223,_EreignisseDatum,0)+1))),"")</f>
        <v/>
      </c>
      <c r="P226" s="110"/>
      <c r="Q226" s="108"/>
      <c r="R226" s="70">
        <f>R223-_fstDay+1</f>
        <v>328</v>
      </c>
      <c r="S226" s="68" t="str">
        <f ca="1">IFERROR(IF(ISNA(INDEX(_AnzeigeText2,MATCH(R223,_EreignisseDatum,0))),"",IF(INDEX(_EreignisseHaeufigkeit,MATCH(R223,_EreignisseDatum,0))=1,"",INDEX(_AnzeigeText2,MATCH(R223,_EreignisseDatum,0)+1))),"")</f>
        <v/>
      </c>
      <c r="T226" s="110"/>
      <c r="U226" s="108"/>
      <c r="V226" s="70">
        <f>V223-_fstDay+1</f>
        <v>358</v>
      </c>
      <c r="W226" s="68" t="str">
        <f ca="1">IFERROR(IF(ISNA(INDEX(_AnzeigeText2,MATCH(V223,_EreignisseDatum,0))),"",IF(INDEX(_EreignisseHaeufigkeit,MATCH(V223,_EreignisseDatum,0))=1,"",INDEX(_AnzeigeText2,MATCH(V223,_EreignisseDatum,0)+1))),"")</f>
        <v/>
      </c>
      <c r="X226" s="110"/>
    </row>
    <row r="227" spans="1:24" ht="5.25" customHeight="1" x14ac:dyDescent="0.2">
      <c r="A227" s="106">
        <f>A223+1</f>
        <v>44767</v>
      </c>
      <c r="B227" s="102">
        <f>A227</f>
        <v>44767</v>
      </c>
      <c r="C227" s="104" t="str">
        <f ca="1">IFERROR(INDEX(_AnzeigeText,MATCH(B227,_FeiertagsDaten,0)),"")</f>
        <v/>
      </c>
      <c r="D227" s="112">
        <f>IF(OR(WEEKDAY(A227,2)=1,DAY(A227)=1),TRUNC((A227-DATE(YEAR(A227+3-MOD(A227-2,7)),1,MOD(A227-2,7)-9))/7),"")</f>
        <v>30</v>
      </c>
      <c r="E227" s="106">
        <f>E223+1</f>
        <v>44798</v>
      </c>
      <c r="F227" s="102">
        <f>E227</f>
        <v>44798</v>
      </c>
      <c r="G227" s="104" t="str">
        <f ca="1">IFERROR(INDEX(_AnzeigeText,MATCH(F227,_FeiertagsDaten,0)),"")</f>
        <v/>
      </c>
      <c r="H227" s="112" t="str">
        <f>IF(OR(WEEKDAY(E227,2)=1,DAY(E227)=1),TRUNC((E227-DATE(YEAR(E227+3-MOD(E227-2,7)),1,MOD(E227-2,7)-9))/7),"")</f>
        <v/>
      </c>
      <c r="I227" s="106">
        <f>I223+1</f>
        <v>44829</v>
      </c>
      <c r="J227" s="102">
        <f>I227</f>
        <v>44829</v>
      </c>
      <c r="K227" s="104" t="str">
        <f ca="1">IFERROR(INDEX(_AnzeigeText,MATCH(J227,_FeiertagsDaten,0)),"")</f>
        <v/>
      </c>
      <c r="L227" s="112" t="str">
        <f>IF(OR(WEEKDAY(I227,2)=1,DAY(I227)=1),TRUNC((I227-DATE(YEAR(I227+3-MOD(I227-2,7)),1,MOD(I227-2,7)-9))/7),"")</f>
        <v/>
      </c>
      <c r="M227" s="106">
        <f>M223+1</f>
        <v>44859</v>
      </c>
      <c r="N227" s="102">
        <f>M227</f>
        <v>44859</v>
      </c>
      <c r="O227" s="104" t="str">
        <f ca="1">IFERROR(INDEX(_AnzeigeText,MATCH(N227,_FeiertagsDaten,0)),"")</f>
        <v/>
      </c>
      <c r="P227" s="112" t="str">
        <f>IF(OR(WEEKDAY(M227,2)=1,DAY(M227)=1),TRUNC((M227-DATE(YEAR(M227+3-MOD(M227-2,7)),1,MOD(M227-2,7)-9))/7),"")</f>
        <v/>
      </c>
      <c r="Q227" s="106">
        <f>Q223+1</f>
        <v>44890</v>
      </c>
      <c r="R227" s="102">
        <f>Q227</f>
        <v>44890</v>
      </c>
      <c r="S227" s="104" t="str">
        <f ca="1">IFERROR(INDEX(_AnzeigeText,MATCH(R227,_FeiertagsDaten,0)),"")</f>
        <v/>
      </c>
      <c r="T227" s="112" t="str">
        <f>IF(OR(WEEKDAY(Q227,2)=1,DAY(Q227)=1),TRUNC((Q227-DATE(YEAR(Q227+3-MOD(Q227-2,7)),1,MOD(Q227-2,7)-9))/7),"")</f>
        <v/>
      </c>
      <c r="U227" s="106">
        <f>U223+1</f>
        <v>44920</v>
      </c>
      <c r="V227" s="102">
        <f>U227</f>
        <v>44920</v>
      </c>
      <c r="W227" s="104" t="str">
        <f ca="1">IFERROR(INDEX(_AnzeigeText,MATCH(V227,_FeiertagsDaten,0)),"")</f>
        <v>1. Weihnachtstag</v>
      </c>
      <c r="X227" s="112" t="str">
        <f>IF(OR(WEEKDAY(U227,2)=1,DAY(U227)=1),TRUNC((U227-DATE(YEAR(U227+3-MOD(U227-2,7)),1,MOD(U227-2,7)-9))/7),"")</f>
        <v/>
      </c>
    </row>
    <row r="228" spans="1:24" ht="5.25" customHeight="1" x14ac:dyDescent="0.2">
      <c r="A228" s="107"/>
      <c r="B228" s="103"/>
      <c r="C228" s="105"/>
      <c r="D228" s="113"/>
      <c r="E228" s="107"/>
      <c r="F228" s="103"/>
      <c r="G228" s="105"/>
      <c r="H228" s="113"/>
      <c r="I228" s="107"/>
      <c r="J228" s="103"/>
      <c r="K228" s="105"/>
      <c r="L228" s="113"/>
      <c r="M228" s="107"/>
      <c r="N228" s="103"/>
      <c r="O228" s="105"/>
      <c r="P228" s="113"/>
      <c r="Q228" s="107"/>
      <c r="R228" s="103"/>
      <c r="S228" s="105"/>
      <c r="T228" s="113"/>
      <c r="U228" s="107"/>
      <c r="V228" s="103"/>
      <c r="W228" s="105"/>
      <c r="X228" s="113"/>
    </row>
    <row r="229" spans="1:24" ht="9.75" customHeight="1" x14ac:dyDescent="0.2">
      <c r="A229" s="107"/>
      <c r="B229" s="103"/>
      <c r="C229" s="69" t="str">
        <f ca="1">IFERROR(INDEX(_AnzeigeText2,MATCH(B227,_EreignisseDatum,0)),"")</f>
        <v/>
      </c>
      <c r="D229" s="109" t="str">
        <f>IF(A227=_Start_MESZ,"SZ",IF(A227=_Ende_MESZ,"SZ",""))</f>
        <v/>
      </c>
      <c r="E229" s="107"/>
      <c r="F229" s="103"/>
      <c r="G229" s="69" t="str">
        <f ca="1">IFERROR(INDEX(_AnzeigeText2,MATCH(F227,_EreignisseDatum,0)),"")</f>
        <v/>
      </c>
      <c r="H229" s="109" t="str">
        <f>IF(E227=_Start_MESZ,"SZ",IF(E227=_Ende_MESZ,"SZ",""))</f>
        <v/>
      </c>
      <c r="I229" s="107"/>
      <c r="J229" s="103"/>
      <c r="K229" s="69" t="str">
        <f ca="1">IFERROR(INDEX(_AnzeigeText2,MATCH(J227,_EreignisseDatum,0)),"")</f>
        <v/>
      </c>
      <c r="L229" s="109" t="str">
        <f>IF(I227=_Start_MESZ,"SZ",IF(I227=_Ende_MESZ,"SZ",""))</f>
        <v/>
      </c>
      <c r="M229" s="107"/>
      <c r="N229" s="103"/>
      <c r="O229" s="69" t="str">
        <f ca="1">IFERROR(INDEX(_AnzeigeText2,MATCH(N227,_EreignisseDatum,0)),"")</f>
        <v/>
      </c>
      <c r="P229" s="109" t="str">
        <f>IF(M227=_Start_MESZ,"SZ",IF(M227=_Ende_MESZ,"SZ",""))</f>
        <v/>
      </c>
      <c r="Q229" s="107"/>
      <c r="R229" s="103"/>
      <c r="S229" s="69" t="str">
        <f ca="1">IFERROR(INDEX(_AnzeigeText2,MATCH(R227,_EreignisseDatum,0)),"")</f>
        <v/>
      </c>
      <c r="T229" s="109" t="str">
        <f>IF(Q227=_Start_MESZ,"SZ",IF(Q227=_Ende_MESZ,"SZ",""))</f>
        <v/>
      </c>
      <c r="U229" s="107"/>
      <c r="V229" s="103"/>
      <c r="W229" s="69" t="str">
        <f ca="1">IFERROR(INDEX(_AnzeigeText2,MATCH(V227,_EreignisseDatum,0)),"")</f>
        <v/>
      </c>
      <c r="X229" s="109" t="str">
        <f>IF(U227=_Start_MESZ,"SZ",IF(U227=_Ende_MESZ,"SZ",""))</f>
        <v/>
      </c>
    </row>
    <row r="230" spans="1:24" ht="9.75" customHeight="1" thickBot="1" x14ac:dyDescent="0.25">
      <c r="A230" s="108"/>
      <c r="B230" s="70">
        <f>B227-_fstDay+1</f>
        <v>206</v>
      </c>
      <c r="C230" s="68" t="str">
        <f ca="1">IFERROR(IF(ISNA(INDEX(_AnzeigeText2,MATCH(B227,_EreignisseDatum,0))),"",IF(INDEX(_EreignisseHaeufigkeit,MATCH(B227,_EreignisseDatum,0))=1,"",INDEX(_AnzeigeText2,MATCH(B227,_EreignisseDatum,0)+1))),"")</f>
        <v/>
      </c>
      <c r="D230" s="110"/>
      <c r="E230" s="108"/>
      <c r="F230" s="70">
        <f>F227-_fstDay+1</f>
        <v>237</v>
      </c>
      <c r="G230" s="68" t="str">
        <f ca="1">IFERROR(IF(ISNA(INDEX(_AnzeigeText2,MATCH(F227,_EreignisseDatum,0))),"",IF(INDEX(_EreignisseHaeufigkeit,MATCH(F227,_EreignisseDatum,0))=1,"",INDEX(_AnzeigeText2,MATCH(F227,_EreignisseDatum,0)+1))),"")</f>
        <v/>
      </c>
      <c r="H230" s="110"/>
      <c r="I230" s="108"/>
      <c r="J230" s="70">
        <f>J227-_fstDay+1</f>
        <v>268</v>
      </c>
      <c r="K230" s="68" t="str">
        <f ca="1">IFERROR(IF(ISNA(INDEX(_AnzeigeText2,MATCH(J227,_EreignisseDatum,0))),"",IF(INDEX(_EreignisseHaeufigkeit,MATCH(J227,_EreignisseDatum,0))=1,"",INDEX(_AnzeigeText2,MATCH(J227,_EreignisseDatum,0)+1))),"")</f>
        <v/>
      </c>
      <c r="L230" s="110"/>
      <c r="M230" s="108"/>
      <c r="N230" s="70">
        <f>N227-_fstDay+1</f>
        <v>298</v>
      </c>
      <c r="O230" s="68" t="str">
        <f ca="1">IFERROR(IF(ISNA(INDEX(_AnzeigeText2,MATCH(N227,_EreignisseDatum,0))),"",IF(INDEX(_EreignisseHaeufigkeit,MATCH(N227,_EreignisseDatum,0))=1,"",INDEX(_AnzeigeText2,MATCH(N227,_EreignisseDatum,0)+1))),"")</f>
        <v/>
      </c>
      <c r="P230" s="110"/>
      <c r="Q230" s="108"/>
      <c r="R230" s="70">
        <f>R227-_fstDay+1</f>
        <v>329</v>
      </c>
      <c r="S230" s="68" t="str">
        <f ca="1">IFERROR(IF(ISNA(INDEX(_AnzeigeText2,MATCH(R227,_EreignisseDatum,0))),"",IF(INDEX(_EreignisseHaeufigkeit,MATCH(R227,_EreignisseDatum,0))=1,"",INDEX(_AnzeigeText2,MATCH(R227,_EreignisseDatum,0)+1))),"")</f>
        <v/>
      </c>
      <c r="T230" s="110"/>
      <c r="U230" s="108"/>
      <c r="V230" s="70">
        <f>V227-_fstDay+1</f>
        <v>359</v>
      </c>
      <c r="W230" s="68" t="str">
        <f ca="1">IFERROR(IF(ISNA(INDEX(_AnzeigeText2,MATCH(V227,_EreignisseDatum,0))),"",IF(INDEX(_EreignisseHaeufigkeit,MATCH(V227,_EreignisseDatum,0))=1,"",INDEX(_AnzeigeText2,MATCH(V227,_EreignisseDatum,0)+1))),"")</f>
        <v/>
      </c>
      <c r="X230" s="110"/>
    </row>
    <row r="231" spans="1:24" ht="5.25" customHeight="1" x14ac:dyDescent="0.2">
      <c r="A231" s="106">
        <f>A227+1</f>
        <v>44768</v>
      </c>
      <c r="B231" s="102">
        <f>A231</f>
        <v>44768</v>
      </c>
      <c r="C231" s="104" t="str">
        <f ca="1">IFERROR(INDEX(_AnzeigeText,MATCH(B231,_FeiertagsDaten,0)),"")</f>
        <v/>
      </c>
      <c r="D231" s="112" t="str">
        <f>IF(OR(WEEKDAY(A231,2)=1,DAY(A231)=1),TRUNC((A231-DATE(YEAR(A231+3-MOD(A231-2,7)),1,MOD(A231-2,7)-9))/7),"")</f>
        <v/>
      </c>
      <c r="E231" s="106">
        <f>E227+1</f>
        <v>44799</v>
      </c>
      <c r="F231" s="102">
        <f>E231</f>
        <v>44799</v>
      </c>
      <c r="G231" s="104" t="str">
        <f ca="1">IFERROR(INDEX(_AnzeigeText,MATCH(F231,_FeiertagsDaten,0)),"")</f>
        <v/>
      </c>
      <c r="H231" s="112" t="str">
        <f>IF(OR(WEEKDAY(E231,2)=1,DAY(E231)=1),TRUNC((E231-DATE(YEAR(E231+3-MOD(E231-2,7)),1,MOD(E231-2,7)-9))/7),"")</f>
        <v/>
      </c>
      <c r="I231" s="106">
        <f>I227+1</f>
        <v>44830</v>
      </c>
      <c r="J231" s="102">
        <f>I231</f>
        <v>44830</v>
      </c>
      <c r="K231" s="104" t="str">
        <f ca="1">IFERROR(INDEX(_AnzeigeText,MATCH(J231,_FeiertagsDaten,0)),"")</f>
        <v/>
      </c>
      <c r="L231" s="112">
        <f>IF(OR(WEEKDAY(I231,2)=1,DAY(I231)=1),TRUNC((I231-DATE(YEAR(I231+3-MOD(I231-2,7)),1,MOD(I231-2,7)-9))/7),"")</f>
        <v>39</v>
      </c>
      <c r="M231" s="106">
        <f>M227+1</f>
        <v>44860</v>
      </c>
      <c r="N231" s="102">
        <f>M231</f>
        <v>44860</v>
      </c>
      <c r="O231" s="104" t="str">
        <f ca="1">IFERROR(INDEX(_AnzeigeText,MATCH(N231,_FeiertagsDaten,0)),"")</f>
        <v/>
      </c>
      <c r="P231" s="112" t="str">
        <f>IF(OR(WEEKDAY(M231,2)=1,DAY(M231)=1),TRUNC((M231-DATE(YEAR(M231+3-MOD(M231-2,7)),1,MOD(M231-2,7)-9))/7),"")</f>
        <v/>
      </c>
      <c r="Q231" s="106">
        <f>Q227+1</f>
        <v>44891</v>
      </c>
      <c r="R231" s="102">
        <f>Q231</f>
        <v>44891</v>
      </c>
      <c r="S231" s="104" t="str">
        <f ca="1">IFERROR(INDEX(_AnzeigeText,MATCH(R231,_FeiertagsDaten,0)),"")</f>
        <v/>
      </c>
      <c r="T231" s="112" t="str">
        <f>IF(OR(WEEKDAY(Q231,2)=1,DAY(Q231)=1),TRUNC((Q231-DATE(YEAR(Q231+3-MOD(Q231-2,7)),1,MOD(Q231-2,7)-9))/7),"")</f>
        <v/>
      </c>
      <c r="U231" s="106">
        <f>U227+1</f>
        <v>44921</v>
      </c>
      <c r="V231" s="102">
        <f>U231</f>
        <v>44921</v>
      </c>
      <c r="W231" s="104" t="str">
        <f ca="1">IFERROR(INDEX(_AnzeigeText,MATCH(V231,_FeiertagsDaten,0)),"")</f>
        <v>2. Weihnachtstag</v>
      </c>
      <c r="X231" s="112">
        <f>IF(OR(WEEKDAY(U231,2)=1,DAY(U231)=1),TRUNC((U231-DATE(YEAR(U231+3-MOD(U231-2,7)),1,MOD(U231-2,7)-9))/7),"")</f>
        <v>52</v>
      </c>
    </row>
    <row r="232" spans="1:24" ht="5.25" customHeight="1" x14ac:dyDescent="0.2">
      <c r="A232" s="107"/>
      <c r="B232" s="103"/>
      <c r="C232" s="105"/>
      <c r="D232" s="113"/>
      <c r="E232" s="107"/>
      <c r="F232" s="103"/>
      <c r="G232" s="105"/>
      <c r="H232" s="113"/>
      <c r="I232" s="107"/>
      <c r="J232" s="103"/>
      <c r="K232" s="105"/>
      <c r="L232" s="113"/>
      <c r="M232" s="107"/>
      <c r="N232" s="103"/>
      <c r="O232" s="105"/>
      <c r="P232" s="113"/>
      <c r="Q232" s="107"/>
      <c r="R232" s="103"/>
      <c r="S232" s="105"/>
      <c r="T232" s="113"/>
      <c r="U232" s="107"/>
      <c r="V232" s="103"/>
      <c r="W232" s="105"/>
      <c r="X232" s="113"/>
    </row>
    <row r="233" spans="1:24" ht="9.75" customHeight="1" x14ac:dyDescent="0.2">
      <c r="A233" s="107"/>
      <c r="B233" s="103"/>
      <c r="C233" s="69" t="str">
        <f ca="1">IFERROR(INDEX(_AnzeigeText2,MATCH(B231,_EreignisseDatum,0)),"")</f>
        <v/>
      </c>
      <c r="D233" s="109" t="str">
        <f>IF(A231=_Start_MESZ,"SZ",IF(A231=_Ende_MESZ,"SZ",""))</f>
        <v/>
      </c>
      <c r="E233" s="107"/>
      <c r="F233" s="103"/>
      <c r="G233" s="69" t="str">
        <f ca="1">IFERROR(INDEX(_AnzeigeText2,MATCH(F231,_EreignisseDatum,0)),"")</f>
        <v/>
      </c>
      <c r="H233" s="109" t="str">
        <f>IF(E231=_Start_MESZ,"SZ",IF(E231=_Ende_MESZ,"SZ",""))</f>
        <v/>
      </c>
      <c r="I233" s="107"/>
      <c r="J233" s="103"/>
      <c r="K233" s="69" t="str">
        <f ca="1">IFERROR(INDEX(_AnzeigeText2,MATCH(J231,_EreignisseDatum,0)),"")</f>
        <v/>
      </c>
      <c r="L233" s="109" t="str">
        <f>IF(I231=_Start_MESZ,"SZ",IF(I231=_Ende_MESZ,"SZ",""))</f>
        <v/>
      </c>
      <c r="M233" s="107"/>
      <c r="N233" s="103"/>
      <c r="O233" s="69" t="str">
        <f ca="1">IFERROR(INDEX(_AnzeigeText2,MATCH(N231,_EreignisseDatum,0)),"")</f>
        <v/>
      </c>
      <c r="P233" s="109" t="str">
        <f>IF(M231=_Start_MESZ,"SZ",IF(M231=_Ende_MESZ,"SZ",""))</f>
        <v/>
      </c>
      <c r="Q233" s="107"/>
      <c r="R233" s="103"/>
      <c r="S233" s="69" t="str">
        <f ca="1">IFERROR(INDEX(_AnzeigeText2,MATCH(R231,_EreignisseDatum,0)),"")</f>
        <v/>
      </c>
      <c r="T233" s="109" t="str">
        <f>IF(Q231=_Start_MESZ,"SZ",IF(Q231=_Ende_MESZ,"SZ",""))</f>
        <v/>
      </c>
      <c r="U233" s="107"/>
      <c r="V233" s="103"/>
      <c r="W233" s="69" t="str">
        <f ca="1">IFERROR(INDEX(_AnzeigeText2,MATCH(V231,_EreignisseDatum,0)),"")</f>
        <v/>
      </c>
      <c r="X233" s="109" t="str">
        <f>IF(U231=_Start_MESZ,"SZ",IF(U231=_Ende_MESZ,"SZ",""))</f>
        <v/>
      </c>
    </row>
    <row r="234" spans="1:24" ht="9.75" customHeight="1" thickBot="1" x14ac:dyDescent="0.25">
      <c r="A234" s="108"/>
      <c r="B234" s="70">
        <f>B231-_fstDay+1</f>
        <v>207</v>
      </c>
      <c r="C234" s="68" t="str">
        <f ca="1">IFERROR(IF(ISNA(INDEX(_AnzeigeText2,MATCH(B231,_EreignisseDatum,0))),"",IF(INDEX(_EreignisseHaeufigkeit,MATCH(B231,_EreignisseDatum,0))=1,"",INDEX(_AnzeigeText2,MATCH(B231,_EreignisseDatum,0)+1))),"")</f>
        <v/>
      </c>
      <c r="D234" s="110"/>
      <c r="E234" s="108"/>
      <c r="F234" s="70">
        <f>F231-_fstDay+1</f>
        <v>238</v>
      </c>
      <c r="G234" s="68" t="str">
        <f ca="1">IFERROR(IF(ISNA(INDEX(_AnzeigeText2,MATCH(F231,_EreignisseDatum,0))),"",IF(INDEX(_EreignisseHaeufigkeit,MATCH(F231,_EreignisseDatum,0))=1,"",INDEX(_AnzeigeText2,MATCH(F231,_EreignisseDatum,0)+1))),"")</f>
        <v/>
      </c>
      <c r="H234" s="110"/>
      <c r="I234" s="108"/>
      <c r="J234" s="70">
        <f>J231-_fstDay+1</f>
        <v>269</v>
      </c>
      <c r="K234" s="68" t="str">
        <f ca="1">IFERROR(IF(ISNA(INDEX(_AnzeigeText2,MATCH(J231,_EreignisseDatum,0))),"",IF(INDEX(_EreignisseHaeufigkeit,MATCH(J231,_EreignisseDatum,0))=1,"",INDEX(_AnzeigeText2,MATCH(J231,_EreignisseDatum,0)+1))),"")</f>
        <v/>
      </c>
      <c r="L234" s="110"/>
      <c r="M234" s="108"/>
      <c r="N234" s="70">
        <f>N231-_fstDay+1</f>
        <v>299</v>
      </c>
      <c r="O234" s="68" t="str">
        <f ca="1">IFERROR(IF(ISNA(INDEX(_AnzeigeText2,MATCH(N231,_EreignisseDatum,0))),"",IF(INDEX(_EreignisseHaeufigkeit,MATCH(N231,_EreignisseDatum,0))=1,"",INDEX(_AnzeigeText2,MATCH(N231,_EreignisseDatum,0)+1))),"")</f>
        <v/>
      </c>
      <c r="P234" s="110"/>
      <c r="Q234" s="108"/>
      <c r="R234" s="70">
        <f>R231-_fstDay+1</f>
        <v>330</v>
      </c>
      <c r="S234" s="68" t="str">
        <f ca="1">IFERROR(IF(ISNA(INDEX(_AnzeigeText2,MATCH(R231,_EreignisseDatum,0))),"",IF(INDEX(_EreignisseHaeufigkeit,MATCH(R231,_EreignisseDatum,0))=1,"",INDEX(_AnzeigeText2,MATCH(R231,_EreignisseDatum,0)+1))),"")</f>
        <v/>
      </c>
      <c r="T234" s="110"/>
      <c r="U234" s="108"/>
      <c r="V234" s="70">
        <f>V231-_fstDay+1</f>
        <v>360</v>
      </c>
      <c r="W234" s="68" t="str">
        <f ca="1">IFERROR(IF(ISNA(INDEX(_AnzeigeText2,MATCH(V231,_EreignisseDatum,0))),"",IF(INDEX(_EreignisseHaeufigkeit,MATCH(V231,_EreignisseDatum,0))=1,"",INDEX(_AnzeigeText2,MATCH(V231,_EreignisseDatum,0)+1))),"")</f>
        <v/>
      </c>
      <c r="X234" s="110"/>
    </row>
    <row r="235" spans="1:24" ht="5.25" customHeight="1" x14ac:dyDescent="0.2">
      <c r="A235" s="106">
        <f>A231+1</f>
        <v>44769</v>
      </c>
      <c r="B235" s="102">
        <f>A235</f>
        <v>44769</v>
      </c>
      <c r="C235" s="104" t="str">
        <f ca="1">IFERROR(INDEX(_AnzeigeText,MATCH(B235,_FeiertagsDaten,0)),"")</f>
        <v/>
      </c>
      <c r="D235" s="112" t="str">
        <f>IF(OR(WEEKDAY(A235,2)=1,DAY(A235)=1),TRUNC((A235-DATE(YEAR(A235+3-MOD(A235-2,7)),1,MOD(A235-2,7)-9))/7),"")</f>
        <v/>
      </c>
      <c r="E235" s="106">
        <f>E231+1</f>
        <v>44800</v>
      </c>
      <c r="F235" s="102">
        <f>E235</f>
        <v>44800</v>
      </c>
      <c r="G235" s="104" t="str">
        <f ca="1">IFERROR(INDEX(_AnzeigeText,MATCH(F235,_FeiertagsDaten,0)),"")</f>
        <v/>
      </c>
      <c r="H235" s="112" t="str">
        <f>IF(OR(WEEKDAY(E235,2)=1,DAY(E235)=1),TRUNC((E235-DATE(YEAR(E235+3-MOD(E235-2,7)),1,MOD(E235-2,7)-9))/7),"")</f>
        <v/>
      </c>
      <c r="I235" s="106">
        <f>I231+1</f>
        <v>44831</v>
      </c>
      <c r="J235" s="102">
        <f>I235</f>
        <v>44831</v>
      </c>
      <c r="K235" s="104" t="str">
        <f ca="1">IFERROR(INDEX(_AnzeigeText,MATCH(J235,_FeiertagsDaten,0)),"")</f>
        <v/>
      </c>
      <c r="L235" s="112" t="str">
        <f>IF(OR(WEEKDAY(I235,2)=1,DAY(I235)=1),TRUNC((I235-DATE(YEAR(I235+3-MOD(I235-2,7)),1,MOD(I235-2,7)-9))/7),"")</f>
        <v/>
      </c>
      <c r="M235" s="106">
        <f>M231+1</f>
        <v>44861</v>
      </c>
      <c r="N235" s="102">
        <f>M235</f>
        <v>44861</v>
      </c>
      <c r="O235" s="104" t="str">
        <f ca="1">IFERROR(INDEX(_AnzeigeText,MATCH(N235,_FeiertagsDaten,0)),"")</f>
        <v/>
      </c>
      <c r="P235" s="112" t="str">
        <f>IF(OR(WEEKDAY(M235,2)=1,DAY(M235)=1),TRUNC((M235-DATE(YEAR(M235+3-MOD(M235-2,7)),1,MOD(M235-2,7)-9))/7),"")</f>
        <v/>
      </c>
      <c r="Q235" s="106">
        <f>Q231+1</f>
        <v>44892</v>
      </c>
      <c r="R235" s="102">
        <f>Q235</f>
        <v>44892</v>
      </c>
      <c r="S235" s="104" t="str">
        <f ca="1">IFERROR(INDEX(_AnzeigeText,MATCH(R235,_FeiertagsDaten,0)),"")</f>
        <v>1. Advent</v>
      </c>
      <c r="T235" s="112" t="str">
        <f>IF(OR(WEEKDAY(Q235,2)=1,DAY(Q235)=1),TRUNC((Q235-DATE(YEAR(Q235+3-MOD(Q235-2,7)),1,MOD(Q235-2,7)-9))/7),"")</f>
        <v/>
      </c>
      <c r="U235" s="106">
        <f>U231+1</f>
        <v>44922</v>
      </c>
      <c r="V235" s="102">
        <f>U235</f>
        <v>44922</v>
      </c>
      <c r="W235" s="104" t="str">
        <f ca="1">IFERROR(INDEX(_AnzeigeText,MATCH(V235,_FeiertagsDaten,0)),"")</f>
        <v/>
      </c>
      <c r="X235" s="112" t="str">
        <f>IF(OR(WEEKDAY(U235,2)=1,DAY(U235)=1),TRUNC((U235-DATE(YEAR(U235+3-MOD(U235-2,7)),1,MOD(U235-2,7)-9))/7),"")</f>
        <v/>
      </c>
    </row>
    <row r="236" spans="1:24" ht="5.25" customHeight="1" x14ac:dyDescent="0.2">
      <c r="A236" s="107"/>
      <c r="B236" s="103"/>
      <c r="C236" s="105"/>
      <c r="D236" s="113"/>
      <c r="E236" s="107"/>
      <c r="F236" s="103"/>
      <c r="G236" s="105"/>
      <c r="H236" s="113"/>
      <c r="I236" s="107"/>
      <c r="J236" s="103"/>
      <c r="K236" s="105"/>
      <c r="L236" s="113"/>
      <c r="M236" s="107"/>
      <c r="N236" s="103"/>
      <c r="O236" s="105"/>
      <c r="P236" s="113"/>
      <c r="Q236" s="107"/>
      <c r="R236" s="103"/>
      <c r="S236" s="105"/>
      <c r="T236" s="113"/>
      <c r="U236" s="107"/>
      <c r="V236" s="103"/>
      <c r="W236" s="105"/>
      <c r="X236" s="113"/>
    </row>
    <row r="237" spans="1:24" ht="9.75" customHeight="1" x14ac:dyDescent="0.2">
      <c r="A237" s="107"/>
      <c r="B237" s="103"/>
      <c r="C237" s="69" t="str">
        <f ca="1">IFERROR(INDEX(_AnzeigeText2,MATCH(B235,_EreignisseDatum,0)),"")</f>
        <v/>
      </c>
      <c r="D237" s="109" t="str">
        <f>IF(A235=_Start_MESZ,"SZ",IF(A235=_Ende_MESZ,"SZ",""))</f>
        <v/>
      </c>
      <c r="E237" s="107"/>
      <c r="F237" s="103"/>
      <c r="G237" s="69" t="str">
        <f ca="1">IFERROR(INDEX(_AnzeigeText2,MATCH(F235,_EreignisseDatum,0)),"")</f>
        <v/>
      </c>
      <c r="H237" s="109" t="str">
        <f>IF(E235=_Start_MESZ,"SZ",IF(E235=_Ende_MESZ,"SZ",""))</f>
        <v/>
      </c>
      <c r="I237" s="107"/>
      <c r="J237" s="103"/>
      <c r="K237" s="69" t="str">
        <f ca="1">IFERROR(INDEX(_AnzeigeText2,MATCH(J235,_EreignisseDatum,0)),"")</f>
        <v/>
      </c>
      <c r="L237" s="109" t="str">
        <f>IF(I235=_Start_MESZ,"SZ",IF(I235=_Ende_MESZ,"SZ",""))</f>
        <v/>
      </c>
      <c r="M237" s="107"/>
      <c r="N237" s="103"/>
      <c r="O237" s="69" t="str">
        <f ca="1">IFERROR(INDEX(_AnzeigeText2,MATCH(N235,_EreignisseDatum,0)),"")</f>
        <v/>
      </c>
      <c r="P237" s="109" t="str">
        <f>IF(M235=_Start_MESZ,"SZ",IF(M235=_Ende_MESZ,"SZ",""))</f>
        <v/>
      </c>
      <c r="Q237" s="107"/>
      <c r="R237" s="103"/>
      <c r="S237" s="69" t="str">
        <f ca="1">IFERROR(INDEX(_AnzeigeText2,MATCH(R235,_EreignisseDatum,0)),"")</f>
        <v/>
      </c>
      <c r="T237" s="109" t="str">
        <f>IF(Q235=_Start_MESZ,"SZ",IF(Q235=_Ende_MESZ,"SZ",""))</f>
        <v/>
      </c>
      <c r="U237" s="107"/>
      <c r="V237" s="103"/>
      <c r="W237" s="69" t="str">
        <f ca="1">IFERROR(INDEX(_AnzeigeText2,MATCH(V235,_EreignisseDatum,0)),"")</f>
        <v>Betriebsruhe</v>
      </c>
      <c r="X237" s="109" t="str">
        <f>IF(U235=_Start_MESZ,"SZ",IF(U235=_Ende_MESZ,"SZ",""))</f>
        <v/>
      </c>
    </row>
    <row r="238" spans="1:24" ht="9.75" customHeight="1" thickBot="1" x14ac:dyDescent="0.25">
      <c r="A238" s="108"/>
      <c r="B238" s="70">
        <f>B235-_fstDay+1</f>
        <v>208</v>
      </c>
      <c r="C238" s="68" t="str">
        <f ca="1">IFERROR(IF(ISNA(INDEX(_AnzeigeText2,MATCH(B235,_EreignisseDatum,0))),"",IF(INDEX(_EreignisseHaeufigkeit,MATCH(B235,_EreignisseDatum,0))=1,"",INDEX(_AnzeigeText2,MATCH(B235,_EreignisseDatum,0)+1))),"")</f>
        <v/>
      </c>
      <c r="D238" s="110"/>
      <c r="E238" s="108"/>
      <c r="F238" s="70">
        <f>F235-_fstDay+1</f>
        <v>239</v>
      </c>
      <c r="G238" s="68" t="str">
        <f ca="1">IFERROR(IF(ISNA(INDEX(_AnzeigeText2,MATCH(F235,_EreignisseDatum,0))),"",IF(INDEX(_EreignisseHaeufigkeit,MATCH(F235,_EreignisseDatum,0))=1,"",INDEX(_AnzeigeText2,MATCH(F235,_EreignisseDatum,0)+1))),"")</f>
        <v/>
      </c>
      <c r="H238" s="110"/>
      <c r="I238" s="108"/>
      <c r="J238" s="70">
        <f>J235-_fstDay+1</f>
        <v>270</v>
      </c>
      <c r="K238" s="68" t="str">
        <f ca="1">IFERROR(IF(ISNA(INDEX(_AnzeigeText2,MATCH(J235,_EreignisseDatum,0))),"",IF(INDEX(_EreignisseHaeufigkeit,MATCH(J235,_EreignisseDatum,0))=1,"",INDEX(_AnzeigeText2,MATCH(J235,_EreignisseDatum,0)+1))),"")</f>
        <v/>
      </c>
      <c r="L238" s="110"/>
      <c r="M238" s="108"/>
      <c r="N238" s="70">
        <f>N235-_fstDay+1</f>
        <v>300</v>
      </c>
      <c r="O238" s="68" t="str">
        <f ca="1">IFERROR(IF(ISNA(INDEX(_AnzeigeText2,MATCH(N235,_EreignisseDatum,0))),"",IF(INDEX(_EreignisseHaeufigkeit,MATCH(N235,_EreignisseDatum,0))=1,"",INDEX(_AnzeigeText2,MATCH(N235,_EreignisseDatum,0)+1))),"")</f>
        <v/>
      </c>
      <c r="P238" s="110"/>
      <c r="Q238" s="108"/>
      <c r="R238" s="70">
        <f>R235-_fstDay+1</f>
        <v>331</v>
      </c>
      <c r="S238" s="68" t="str">
        <f ca="1">IFERROR(IF(ISNA(INDEX(_AnzeigeText2,MATCH(R235,_EreignisseDatum,0))),"",IF(INDEX(_EreignisseHaeufigkeit,MATCH(R235,_EreignisseDatum,0))=1,"",INDEX(_AnzeigeText2,MATCH(R235,_EreignisseDatum,0)+1))),"")</f>
        <v/>
      </c>
      <c r="T238" s="110"/>
      <c r="U238" s="108"/>
      <c r="V238" s="70">
        <f>V235-_fstDay+1</f>
        <v>361</v>
      </c>
      <c r="W238" s="68" t="str">
        <f ca="1">IFERROR(IF(ISNA(INDEX(_AnzeigeText2,MATCH(V235,_EreignisseDatum,0))),"",IF(INDEX(_EreignisseHaeufigkeit,MATCH(V235,_EreignisseDatum,0))=1,"",INDEX(_AnzeigeText2,MATCH(V235,_EreignisseDatum,0)+1))),"")</f>
        <v/>
      </c>
      <c r="X238" s="110"/>
    </row>
    <row r="239" spans="1:24" ht="5.25" customHeight="1" x14ac:dyDescent="0.2">
      <c r="A239" s="106">
        <f>A235+1</f>
        <v>44770</v>
      </c>
      <c r="B239" s="102">
        <f>A239</f>
        <v>44770</v>
      </c>
      <c r="C239" s="104" t="str">
        <f ca="1">IFERROR(INDEX(_AnzeigeText,MATCH(B239,_FeiertagsDaten,0)),"")</f>
        <v/>
      </c>
      <c r="D239" s="112" t="str">
        <f>IF(OR(WEEKDAY(A239,2)=1,DAY(A239)=1),TRUNC((A239-DATE(YEAR(A239+3-MOD(A239-2,7)),1,MOD(A239-2,7)-9))/7),"")</f>
        <v/>
      </c>
      <c r="E239" s="106">
        <f>E235+1</f>
        <v>44801</v>
      </c>
      <c r="F239" s="102">
        <f>E239</f>
        <v>44801</v>
      </c>
      <c r="G239" s="104" t="str">
        <f ca="1">IFERROR(INDEX(_AnzeigeText,MATCH(F239,_FeiertagsDaten,0)),"")</f>
        <v/>
      </c>
      <c r="H239" s="112" t="str">
        <f>IF(OR(WEEKDAY(E239,2)=1,DAY(E239)=1),TRUNC((E239-DATE(YEAR(E239+3-MOD(E239-2,7)),1,MOD(E239-2,7)-9))/7),"")</f>
        <v/>
      </c>
      <c r="I239" s="106">
        <f>I235+1</f>
        <v>44832</v>
      </c>
      <c r="J239" s="102">
        <f>I239</f>
        <v>44832</v>
      </c>
      <c r="K239" s="104" t="str">
        <f ca="1">IFERROR(INDEX(_AnzeigeText,MATCH(J239,_FeiertagsDaten,0)),"")</f>
        <v/>
      </c>
      <c r="L239" s="112" t="str">
        <f>IF(OR(WEEKDAY(I239,2)=1,DAY(I239)=1),TRUNC((I239-DATE(YEAR(I239+3-MOD(I239-2,7)),1,MOD(I239-2,7)-9))/7),"")</f>
        <v/>
      </c>
      <c r="M239" s="106">
        <f>M235+1</f>
        <v>44862</v>
      </c>
      <c r="N239" s="102">
        <f>M239</f>
        <v>44862</v>
      </c>
      <c r="O239" s="104" t="str">
        <f ca="1">IFERROR(INDEX(_AnzeigeText,MATCH(N239,_FeiertagsDaten,0)),"")</f>
        <v/>
      </c>
      <c r="P239" s="112" t="str">
        <f>IF(OR(WEEKDAY(M239,2)=1,DAY(M239)=1),TRUNC((M239-DATE(YEAR(M239+3-MOD(M239-2,7)),1,MOD(M239-2,7)-9))/7),"")</f>
        <v/>
      </c>
      <c r="Q239" s="106">
        <f>Q235+1</f>
        <v>44893</v>
      </c>
      <c r="R239" s="102">
        <f>Q239</f>
        <v>44893</v>
      </c>
      <c r="S239" s="104" t="str">
        <f ca="1">IFERROR(INDEX(_AnzeigeText,MATCH(R239,_FeiertagsDaten,0)),"")</f>
        <v/>
      </c>
      <c r="T239" s="112">
        <f>IF(OR(WEEKDAY(Q239,2)=1,DAY(Q239)=1),TRUNC((Q239-DATE(YEAR(Q239+3-MOD(Q239-2,7)),1,MOD(Q239-2,7)-9))/7),"")</f>
        <v>48</v>
      </c>
      <c r="U239" s="106">
        <f>U235+1</f>
        <v>44923</v>
      </c>
      <c r="V239" s="102">
        <f>U239</f>
        <v>44923</v>
      </c>
      <c r="W239" s="104" t="str">
        <f ca="1">IFERROR(INDEX(_AnzeigeText,MATCH(V239,_FeiertagsDaten,0)),"")</f>
        <v/>
      </c>
      <c r="X239" s="112" t="str">
        <f>IF(OR(WEEKDAY(U239,2)=1,DAY(U239)=1),TRUNC((U239-DATE(YEAR(U239+3-MOD(U239-2,7)),1,MOD(U239-2,7)-9))/7),"")</f>
        <v/>
      </c>
    </row>
    <row r="240" spans="1:24" ht="5.25" customHeight="1" x14ac:dyDescent="0.2">
      <c r="A240" s="107"/>
      <c r="B240" s="103"/>
      <c r="C240" s="105"/>
      <c r="D240" s="113"/>
      <c r="E240" s="107"/>
      <c r="F240" s="103"/>
      <c r="G240" s="105"/>
      <c r="H240" s="113"/>
      <c r="I240" s="107"/>
      <c r="J240" s="103"/>
      <c r="K240" s="105"/>
      <c r="L240" s="113"/>
      <c r="M240" s="107"/>
      <c r="N240" s="103"/>
      <c r="O240" s="105"/>
      <c r="P240" s="113"/>
      <c r="Q240" s="107"/>
      <c r="R240" s="103"/>
      <c r="S240" s="105"/>
      <c r="T240" s="113"/>
      <c r="U240" s="107"/>
      <c r="V240" s="103"/>
      <c r="W240" s="105"/>
      <c r="X240" s="113"/>
    </row>
    <row r="241" spans="1:24" ht="9.75" customHeight="1" x14ac:dyDescent="0.2">
      <c r="A241" s="107"/>
      <c r="B241" s="103"/>
      <c r="C241" s="69" t="str">
        <f ca="1">IFERROR(INDEX(_AnzeigeText2,MATCH(B239,_EreignisseDatum,0)),"")</f>
        <v/>
      </c>
      <c r="D241" s="109" t="str">
        <f>IF(A239=_Start_MESZ,"SZ",IF(A239=_Ende_MESZ,"SZ",""))</f>
        <v/>
      </c>
      <c r="E241" s="107"/>
      <c r="F241" s="103"/>
      <c r="G241" s="69" t="str">
        <f ca="1">IFERROR(INDEX(_AnzeigeText2,MATCH(F239,_EreignisseDatum,0)),"")</f>
        <v/>
      </c>
      <c r="H241" s="109" t="str">
        <f>IF(E239=_Start_MESZ,"SZ",IF(E239=_Ende_MESZ,"SZ",""))</f>
        <v/>
      </c>
      <c r="I241" s="107"/>
      <c r="J241" s="103"/>
      <c r="K241" s="69" t="str">
        <f ca="1">IFERROR(INDEX(_AnzeigeText2,MATCH(J239,_EreignisseDatum,0)),"")</f>
        <v/>
      </c>
      <c r="L241" s="109" t="str">
        <f>IF(I239=_Start_MESZ,"SZ",IF(I239=_Ende_MESZ,"SZ",""))</f>
        <v/>
      </c>
      <c r="M241" s="107"/>
      <c r="N241" s="103"/>
      <c r="O241" s="69" t="str">
        <f ca="1">IFERROR(INDEX(_AnzeigeText2,MATCH(N239,_EreignisseDatum,0)),"")</f>
        <v/>
      </c>
      <c r="P241" s="109" t="str">
        <f>IF(M239=_Start_MESZ,"SZ",IF(M239=_Ende_MESZ,"SZ",""))</f>
        <v/>
      </c>
      <c r="Q241" s="107"/>
      <c r="R241" s="103"/>
      <c r="S241" s="69" t="str">
        <f ca="1">IFERROR(INDEX(_AnzeigeText2,MATCH(R239,_EreignisseDatum,0)),"")</f>
        <v/>
      </c>
      <c r="T241" s="109" t="str">
        <f>IF(Q239=_Start_MESZ,"SZ",IF(Q239=_Ende_MESZ,"SZ",""))</f>
        <v/>
      </c>
      <c r="U241" s="107"/>
      <c r="V241" s="103"/>
      <c r="W241" s="69" t="str">
        <f ca="1">IFERROR(INDEX(_AnzeigeText2,MATCH(V239,_EreignisseDatum,0)),"")</f>
        <v>Betriebsruhe</v>
      </c>
      <c r="X241" s="109" t="str">
        <f>IF(U239=_Start_MESZ,"SZ",IF(U239=_Ende_MESZ,"SZ",""))</f>
        <v/>
      </c>
    </row>
    <row r="242" spans="1:24" ht="9.75" customHeight="1" thickBot="1" x14ac:dyDescent="0.25">
      <c r="A242" s="108"/>
      <c r="B242" s="70">
        <f>B239-_fstDay+1</f>
        <v>209</v>
      </c>
      <c r="C242" s="68" t="str">
        <f ca="1">IFERROR(IF(ISNA(INDEX(_AnzeigeText2,MATCH(B239,_EreignisseDatum,0))),"",IF(INDEX(_EreignisseHaeufigkeit,MATCH(B239,_EreignisseDatum,0))=1,"",INDEX(_AnzeigeText2,MATCH(B239,_EreignisseDatum,0)+1))),"")</f>
        <v/>
      </c>
      <c r="D242" s="110"/>
      <c r="E242" s="108"/>
      <c r="F242" s="70">
        <f>F239-_fstDay+1</f>
        <v>240</v>
      </c>
      <c r="G242" s="68" t="str">
        <f ca="1">IFERROR(IF(ISNA(INDEX(_AnzeigeText2,MATCH(F239,_EreignisseDatum,0))),"",IF(INDEX(_EreignisseHaeufigkeit,MATCH(F239,_EreignisseDatum,0))=1,"",INDEX(_AnzeigeText2,MATCH(F239,_EreignisseDatum,0)+1))),"")</f>
        <v/>
      </c>
      <c r="H242" s="110"/>
      <c r="I242" s="108"/>
      <c r="J242" s="70">
        <f>J239-_fstDay+1</f>
        <v>271</v>
      </c>
      <c r="K242" s="68" t="str">
        <f ca="1">IFERROR(IF(ISNA(INDEX(_AnzeigeText2,MATCH(J239,_EreignisseDatum,0))),"",IF(INDEX(_EreignisseHaeufigkeit,MATCH(J239,_EreignisseDatum,0))=1,"",INDEX(_AnzeigeText2,MATCH(J239,_EreignisseDatum,0)+1))),"")</f>
        <v/>
      </c>
      <c r="L242" s="110"/>
      <c r="M242" s="108"/>
      <c r="N242" s="70">
        <f>N239-_fstDay+1</f>
        <v>301</v>
      </c>
      <c r="O242" s="68" t="str">
        <f ca="1">IFERROR(IF(ISNA(INDEX(_AnzeigeText2,MATCH(N239,_EreignisseDatum,0))),"",IF(INDEX(_EreignisseHaeufigkeit,MATCH(N239,_EreignisseDatum,0))=1,"",INDEX(_AnzeigeText2,MATCH(N239,_EreignisseDatum,0)+1))),"")</f>
        <v/>
      </c>
      <c r="P242" s="110"/>
      <c r="Q242" s="108"/>
      <c r="R242" s="70">
        <f>R239-_fstDay+1</f>
        <v>332</v>
      </c>
      <c r="S242" s="68" t="str">
        <f ca="1">IFERROR(IF(ISNA(INDEX(_AnzeigeText2,MATCH(R239,_EreignisseDatum,0))),"",IF(INDEX(_EreignisseHaeufigkeit,MATCH(R239,_EreignisseDatum,0))=1,"",INDEX(_AnzeigeText2,MATCH(R239,_EreignisseDatum,0)+1))),"")</f>
        <v/>
      </c>
      <c r="T242" s="110"/>
      <c r="U242" s="108"/>
      <c r="V242" s="70">
        <f>V239-_fstDay+1</f>
        <v>362</v>
      </c>
      <c r="W242" s="68" t="str">
        <f ca="1">IFERROR(IF(ISNA(INDEX(_AnzeigeText2,MATCH(V239,_EreignisseDatum,0))),"",IF(INDEX(_EreignisseHaeufigkeit,MATCH(V239,_EreignisseDatum,0))=1,"",INDEX(_AnzeigeText2,MATCH(V239,_EreignisseDatum,0)+1))),"")</f>
        <v/>
      </c>
      <c r="X242" s="110"/>
    </row>
    <row r="243" spans="1:24" ht="5.25" customHeight="1" x14ac:dyDescent="0.2">
      <c r="A243" s="106">
        <f>A239+1</f>
        <v>44771</v>
      </c>
      <c r="B243" s="102">
        <f>A243</f>
        <v>44771</v>
      </c>
      <c r="C243" s="104" t="str">
        <f ca="1">IFERROR(INDEX(_AnzeigeText,MATCH(B243,_FeiertagsDaten,0)),"")</f>
        <v/>
      </c>
      <c r="D243" s="112" t="str">
        <f>IF(OR(WEEKDAY(A243,2)=1,DAY(A243)=1),TRUNC((A243-DATE(YEAR(A243+3-MOD(A243-2,7)),1,MOD(A243-2,7)-9))/7),"")</f>
        <v/>
      </c>
      <c r="E243" s="106">
        <f>E239+1</f>
        <v>44802</v>
      </c>
      <c r="F243" s="102">
        <f>E243</f>
        <v>44802</v>
      </c>
      <c r="G243" s="104" t="str">
        <f ca="1">IFERROR(INDEX(_AnzeigeText,MATCH(F243,_FeiertagsDaten,0)),"")</f>
        <v/>
      </c>
      <c r="H243" s="112">
        <f>IF(OR(WEEKDAY(E243,2)=1,DAY(E243)=1),TRUNC((E243-DATE(YEAR(E243+3-MOD(E243-2,7)),1,MOD(E243-2,7)-9))/7),"")</f>
        <v>35</v>
      </c>
      <c r="I243" s="106">
        <f>I239+1</f>
        <v>44833</v>
      </c>
      <c r="J243" s="102">
        <f>I243</f>
        <v>44833</v>
      </c>
      <c r="K243" s="104" t="str">
        <f ca="1">IFERROR(INDEX(_AnzeigeText,MATCH(J243,_FeiertagsDaten,0)),"")</f>
        <v/>
      </c>
      <c r="L243" s="112" t="str">
        <f>IF(OR(WEEKDAY(I243,2)=1,DAY(I243)=1),TRUNC((I243-DATE(YEAR(I243+3-MOD(I243-2,7)),1,MOD(I243-2,7)-9))/7),"")</f>
        <v/>
      </c>
      <c r="M243" s="106">
        <f>M239+1</f>
        <v>44863</v>
      </c>
      <c r="N243" s="102">
        <f>M243</f>
        <v>44863</v>
      </c>
      <c r="O243" s="104" t="str">
        <f ca="1">IFERROR(INDEX(_AnzeigeText,MATCH(N243,_FeiertagsDaten,0)),"")</f>
        <v/>
      </c>
      <c r="P243" s="112" t="str">
        <f>IF(OR(WEEKDAY(M243,2)=1,DAY(M243)=1),TRUNC((M243-DATE(YEAR(M243+3-MOD(M243-2,7)),1,MOD(M243-2,7)-9))/7),"")</f>
        <v/>
      </c>
      <c r="Q243" s="106">
        <f>Q239+1</f>
        <v>44894</v>
      </c>
      <c r="R243" s="102">
        <f>Q243</f>
        <v>44894</v>
      </c>
      <c r="S243" s="104" t="str">
        <f ca="1">IFERROR(INDEX(_AnzeigeText,MATCH(R243,_FeiertagsDaten,0)),"")</f>
        <v/>
      </c>
      <c r="T243" s="112" t="str">
        <f>IF(OR(WEEKDAY(Q243,2)=1,DAY(Q243)=1),TRUNC((Q243-DATE(YEAR(Q243+3-MOD(Q243-2,7)),1,MOD(Q243-2,7)-9))/7),"")</f>
        <v/>
      </c>
      <c r="U243" s="106">
        <f>U239+1</f>
        <v>44924</v>
      </c>
      <c r="V243" s="102">
        <f>U243</f>
        <v>44924</v>
      </c>
      <c r="W243" s="104" t="str">
        <f ca="1">IFERROR(INDEX(_AnzeigeText,MATCH(V243,_FeiertagsDaten,0)),"")</f>
        <v/>
      </c>
      <c r="X243" s="112" t="str">
        <f>IF(OR(WEEKDAY(U243,2)=1,DAY(U243)=1),TRUNC((U243-DATE(YEAR(U243+3-MOD(U243-2,7)),1,MOD(U243-2,7)-9))/7),"")</f>
        <v/>
      </c>
    </row>
    <row r="244" spans="1:24" ht="5.25" customHeight="1" x14ac:dyDescent="0.2">
      <c r="A244" s="107"/>
      <c r="B244" s="103"/>
      <c r="C244" s="105"/>
      <c r="D244" s="113"/>
      <c r="E244" s="107"/>
      <c r="F244" s="103"/>
      <c r="G244" s="105"/>
      <c r="H244" s="113"/>
      <c r="I244" s="107"/>
      <c r="J244" s="103"/>
      <c r="K244" s="105"/>
      <c r="L244" s="113"/>
      <c r="M244" s="107"/>
      <c r="N244" s="103"/>
      <c r="O244" s="105"/>
      <c r="P244" s="113"/>
      <c r="Q244" s="107"/>
      <c r="R244" s="103"/>
      <c r="S244" s="105"/>
      <c r="T244" s="113"/>
      <c r="U244" s="107"/>
      <c r="V244" s="103"/>
      <c r="W244" s="105"/>
      <c r="X244" s="113"/>
    </row>
    <row r="245" spans="1:24" ht="9.75" customHeight="1" x14ac:dyDescent="0.2">
      <c r="A245" s="107"/>
      <c r="B245" s="103"/>
      <c r="C245" s="69" t="str">
        <f ca="1">IFERROR(INDEX(_AnzeigeText2,MATCH(B243,_EreignisseDatum,0)),"")</f>
        <v/>
      </c>
      <c r="D245" s="109" t="str">
        <f>IF(A243=_Start_MESZ,"SZ",IF(A243=_Ende_MESZ,"SZ",""))</f>
        <v/>
      </c>
      <c r="E245" s="107"/>
      <c r="F245" s="103"/>
      <c r="G245" s="69" t="str">
        <f ca="1">IFERROR(INDEX(_AnzeigeText2,MATCH(F243,_EreignisseDatum,0)),"")</f>
        <v>Urlaub</v>
      </c>
      <c r="H245" s="109" t="str">
        <f>IF(E243=_Start_MESZ,"SZ",IF(E243=_Ende_MESZ,"SZ",""))</f>
        <v/>
      </c>
      <c r="I245" s="107"/>
      <c r="J245" s="103"/>
      <c r="K245" s="69" t="str">
        <f ca="1">IFERROR(INDEX(_AnzeigeText2,MATCH(J243,_EreignisseDatum,0)),"")</f>
        <v/>
      </c>
      <c r="L245" s="109" t="str">
        <f>IF(I243=_Start_MESZ,"SZ",IF(I243=_Ende_MESZ,"SZ",""))</f>
        <v/>
      </c>
      <c r="M245" s="107"/>
      <c r="N245" s="103"/>
      <c r="O245" s="69" t="str">
        <f ca="1">IFERROR(INDEX(_AnzeigeText2,MATCH(N243,_EreignisseDatum,0)),"")</f>
        <v/>
      </c>
      <c r="P245" s="109" t="str">
        <f>IF(M243=_Start_MESZ,"SZ",IF(M243=_Ende_MESZ,"SZ",""))</f>
        <v/>
      </c>
      <c r="Q245" s="107"/>
      <c r="R245" s="103"/>
      <c r="S245" s="69" t="str">
        <f ca="1">IFERROR(INDEX(_AnzeigeText2,MATCH(R243,_EreignisseDatum,0)),"")</f>
        <v/>
      </c>
      <c r="T245" s="109" t="str">
        <f>IF(Q243=_Start_MESZ,"SZ",IF(Q243=_Ende_MESZ,"SZ",""))</f>
        <v/>
      </c>
      <c r="U245" s="107"/>
      <c r="V245" s="103"/>
      <c r="W245" s="69" t="str">
        <f ca="1">IFERROR(INDEX(_AnzeigeText2,MATCH(V243,_EreignisseDatum,0)),"")</f>
        <v>Betriebsruhe</v>
      </c>
      <c r="X245" s="109" t="str">
        <f>IF(U243=_Start_MESZ,"SZ",IF(U243=_Ende_MESZ,"SZ",""))</f>
        <v/>
      </c>
    </row>
    <row r="246" spans="1:24" ht="9.75" customHeight="1" thickBot="1" x14ac:dyDescent="0.25">
      <c r="A246" s="108"/>
      <c r="B246" s="70">
        <f>B243-_fstDay+1</f>
        <v>210</v>
      </c>
      <c r="C246" s="68" t="str">
        <f ca="1">IFERROR(IF(ISNA(INDEX(_AnzeigeText2,MATCH(B243,_EreignisseDatum,0))),"",IF(INDEX(_EreignisseHaeufigkeit,MATCH(B243,_EreignisseDatum,0))=1,"",INDEX(_AnzeigeText2,MATCH(B243,_EreignisseDatum,0)+1))),"")</f>
        <v/>
      </c>
      <c r="D246" s="110"/>
      <c r="E246" s="108"/>
      <c r="F246" s="70">
        <f>F243-_fstDay+1</f>
        <v>241</v>
      </c>
      <c r="G246" s="68" t="str">
        <f ca="1">IFERROR(IF(ISNA(INDEX(_AnzeigeText2,MATCH(F243,_EreignisseDatum,0))),"",IF(INDEX(_EreignisseHaeufigkeit,MATCH(F243,_EreignisseDatum,0))=1,"",INDEX(_AnzeigeText2,MATCH(F243,_EreignisseDatum,0)+1))),"")</f>
        <v/>
      </c>
      <c r="H246" s="110"/>
      <c r="I246" s="108"/>
      <c r="J246" s="70">
        <f>J243-_fstDay+1</f>
        <v>272</v>
      </c>
      <c r="K246" s="68" t="str">
        <f ca="1">IFERROR(IF(ISNA(INDEX(_AnzeigeText2,MATCH(J243,_EreignisseDatum,0))),"",IF(INDEX(_EreignisseHaeufigkeit,MATCH(J243,_EreignisseDatum,0))=1,"",INDEX(_AnzeigeText2,MATCH(J243,_EreignisseDatum,0)+1))),"")</f>
        <v/>
      </c>
      <c r="L246" s="110"/>
      <c r="M246" s="108"/>
      <c r="N246" s="70">
        <f>N243-_fstDay+1</f>
        <v>302</v>
      </c>
      <c r="O246" s="68" t="str">
        <f ca="1">IFERROR(IF(ISNA(INDEX(_AnzeigeText2,MATCH(N243,_EreignisseDatum,0))),"",IF(INDEX(_EreignisseHaeufigkeit,MATCH(N243,_EreignisseDatum,0))=1,"",INDEX(_AnzeigeText2,MATCH(N243,_EreignisseDatum,0)+1))),"")</f>
        <v/>
      </c>
      <c r="P246" s="110"/>
      <c r="Q246" s="108"/>
      <c r="R246" s="70">
        <f>R243-_fstDay+1</f>
        <v>333</v>
      </c>
      <c r="S246" s="68" t="str">
        <f ca="1">IFERROR(IF(ISNA(INDEX(_AnzeigeText2,MATCH(R243,_EreignisseDatum,0))),"",IF(INDEX(_EreignisseHaeufigkeit,MATCH(R243,_EreignisseDatum,0))=1,"",INDEX(_AnzeigeText2,MATCH(R243,_EreignisseDatum,0)+1))),"")</f>
        <v/>
      </c>
      <c r="T246" s="110"/>
      <c r="U246" s="108"/>
      <c r="V246" s="70">
        <f>V243-_fstDay+1</f>
        <v>363</v>
      </c>
      <c r="W246" s="68" t="str">
        <f ca="1">IFERROR(IF(ISNA(INDEX(_AnzeigeText2,MATCH(V243,_EreignisseDatum,0))),"",IF(INDEX(_EreignisseHaeufigkeit,MATCH(V243,_EreignisseDatum,0))=1,"",INDEX(_AnzeigeText2,MATCH(V243,_EreignisseDatum,0)+1))),"")</f>
        <v/>
      </c>
      <c r="X246" s="110"/>
    </row>
    <row r="247" spans="1:24" ht="5.25" customHeight="1" x14ac:dyDescent="0.2">
      <c r="A247" s="106">
        <f>A243+1</f>
        <v>44772</v>
      </c>
      <c r="B247" s="102">
        <f>A247</f>
        <v>44772</v>
      </c>
      <c r="C247" s="104" t="str">
        <f ca="1">IFERROR(INDEX(_AnzeigeText,MATCH(B247,_FeiertagsDaten,0)),"")</f>
        <v/>
      </c>
      <c r="D247" s="112" t="str">
        <f>IF(OR(WEEKDAY(A247,2)=1,DAY(A247)=1),TRUNC((A247-DATE(YEAR(A247+3-MOD(A247-2,7)),1,MOD(A247-2,7)-9))/7),"")</f>
        <v/>
      </c>
      <c r="E247" s="106">
        <f>E243+1</f>
        <v>44803</v>
      </c>
      <c r="F247" s="102">
        <f>E247</f>
        <v>44803</v>
      </c>
      <c r="G247" s="104" t="str">
        <f ca="1">IFERROR(INDEX(_AnzeigeText,MATCH(F247,_FeiertagsDaten,0)),"")</f>
        <v/>
      </c>
      <c r="H247" s="112" t="str">
        <f>IF(OR(WEEKDAY(E247,2)=1,DAY(E247)=1),TRUNC((E247-DATE(YEAR(E247+3-MOD(E247-2,7)),1,MOD(E247-2,7)-9))/7),"")</f>
        <v/>
      </c>
      <c r="I247" s="106">
        <f>I243+1</f>
        <v>44834</v>
      </c>
      <c r="J247" s="102">
        <f>I247</f>
        <v>44834</v>
      </c>
      <c r="K247" s="104" t="str">
        <f ca="1">IFERROR(INDEX(_AnzeigeText,MATCH(J247,_FeiertagsDaten,0)),"")</f>
        <v/>
      </c>
      <c r="L247" s="112" t="str">
        <f>IF(OR(WEEKDAY(I247,2)=1,DAY(I247)=1),TRUNC((I247-DATE(YEAR(I247+3-MOD(I247-2,7)),1,MOD(I247-2,7)-9))/7),"")</f>
        <v/>
      </c>
      <c r="M247" s="106">
        <f>M243+1</f>
        <v>44864</v>
      </c>
      <c r="N247" s="102">
        <f>M247</f>
        <v>44864</v>
      </c>
      <c r="O247" s="104" t="str">
        <f ca="1">IFERROR(INDEX(_AnzeigeText,MATCH(N247,_FeiertagsDaten,0)),"")</f>
        <v/>
      </c>
      <c r="P247" s="112" t="str">
        <f>IF(OR(WEEKDAY(M247,2)=1,DAY(M247)=1),TRUNC((M247-DATE(YEAR(M247+3-MOD(M247-2,7)),1,MOD(M247-2,7)-9))/7),"")</f>
        <v/>
      </c>
      <c r="Q247" s="106">
        <f>Q243+1</f>
        <v>44895</v>
      </c>
      <c r="R247" s="102">
        <f>Q247</f>
        <v>44895</v>
      </c>
      <c r="S247" s="104" t="str">
        <f ca="1">IFERROR(INDEX(_AnzeigeText,MATCH(R247,_FeiertagsDaten,0)),"")</f>
        <v/>
      </c>
      <c r="T247" s="112" t="str">
        <f>IF(OR(WEEKDAY(Q247,2)=1,DAY(Q247)=1),TRUNC((Q247-DATE(YEAR(Q247+3-MOD(Q247-2,7)),1,MOD(Q247-2,7)-9))/7),"")</f>
        <v/>
      </c>
      <c r="U247" s="106">
        <f>U243+1</f>
        <v>44925</v>
      </c>
      <c r="V247" s="102">
        <f>U247</f>
        <v>44925</v>
      </c>
      <c r="W247" s="104" t="str">
        <f ca="1">IFERROR(INDEX(_AnzeigeText,MATCH(V247,_FeiertagsDaten,0)),"")</f>
        <v/>
      </c>
      <c r="X247" s="112" t="str">
        <f>IF(OR(WEEKDAY(U247,2)=1,DAY(U247)=1),TRUNC((U247-DATE(YEAR(U247+3-MOD(U247-2,7)),1,MOD(U247-2,7)-9))/7),"")</f>
        <v/>
      </c>
    </row>
    <row r="248" spans="1:24" ht="5.25" customHeight="1" x14ac:dyDescent="0.2">
      <c r="A248" s="107"/>
      <c r="B248" s="103"/>
      <c r="C248" s="105"/>
      <c r="D248" s="113"/>
      <c r="E248" s="107"/>
      <c r="F248" s="103"/>
      <c r="G248" s="105"/>
      <c r="H248" s="113"/>
      <c r="I248" s="107"/>
      <c r="J248" s="103"/>
      <c r="K248" s="105"/>
      <c r="L248" s="113"/>
      <c r="M248" s="107"/>
      <c r="N248" s="103"/>
      <c r="O248" s="105"/>
      <c r="P248" s="113"/>
      <c r="Q248" s="107"/>
      <c r="R248" s="103"/>
      <c r="S248" s="105"/>
      <c r="T248" s="113"/>
      <c r="U248" s="107"/>
      <c r="V248" s="103"/>
      <c r="W248" s="105"/>
      <c r="X248" s="113"/>
    </row>
    <row r="249" spans="1:24" ht="9.75" customHeight="1" x14ac:dyDescent="0.2">
      <c r="A249" s="107"/>
      <c r="B249" s="103"/>
      <c r="C249" s="69" t="str">
        <f ca="1">IFERROR(INDEX(_AnzeigeText2,MATCH(B247,_EreignisseDatum,0)),"")</f>
        <v/>
      </c>
      <c r="D249" s="109" t="str">
        <f>IF(A247=_Start_MESZ,"SZ",IF(A247=_Ende_MESZ,"SZ",""))</f>
        <v/>
      </c>
      <c r="E249" s="107"/>
      <c r="F249" s="103"/>
      <c r="G249" s="69" t="str">
        <f ca="1">IFERROR(INDEX(_AnzeigeText2,MATCH(F247,_EreignisseDatum,0)),"")</f>
        <v>Urlaub</v>
      </c>
      <c r="H249" s="109" t="str">
        <f>IF(E247=_Start_MESZ,"SZ",IF(E247=_Ende_MESZ,"SZ",""))</f>
        <v/>
      </c>
      <c r="I249" s="107"/>
      <c r="J249" s="103"/>
      <c r="K249" s="69" t="str">
        <f ca="1">IFERROR(INDEX(_AnzeigeText2,MATCH(J247,_EreignisseDatum,0)),"")</f>
        <v/>
      </c>
      <c r="L249" s="109" t="str">
        <f>IF(I247=_Start_MESZ,"SZ",IF(I247=_Ende_MESZ,"SZ",""))</f>
        <v/>
      </c>
      <c r="M249" s="107"/>
      <c r="N249" s="103"/>
      <c r="O249" s="69" t="str">
        <f ca="1">IFERROR(INDEX(_AnzeigeText2,MATCH(N247,_EreignisseDatum,0)),"")</f>
        <v/>
      </c>
      <c r="P249" s="109" t="str">
        <f>IF(M247=_Start_MESZ,"SZ",IF(M247=_Ende_MESZ,"SZ",""))</f>
        <v>SZ</v>
      </c>
      <c r="Q249" s="107"/>
      <c r="R249" s="103"/>
      <c r="S249" s="69" t="str">
        <f ca="1">IFERROR(INDEX(_AnzeigeText2,MATCH(R247,_EreignisseDatum,0)),"")</f>
        <v/>
      </c>
      <c r="T249" s="109" t="str">
        <f>IF(Q247=_Start_MESZ,"SZ",IF(Q247=_Ende_MESZ,"SZ",""))</f>
        <v/>
      </c>
      <c r="U249" s="107"/>
      <c r="V249" s="103"/>
      <c r="W249" s="69" t="str">
        <f ca="1">IFERROR(INDEX(_AnzeigeText2,MATCH(V247,_EreignisseDatum,0)),"")</f>
        <v>Betriebsruhe</v>
      </c>
      <c r="X249" s="109" t="str">
        <f>IF(U247=_Start_MESZ,"SZ",IF(U247=_Ende_MESZ,"SZ",""))</f>
        <v/>
      </c>
    </row>
    <row r="250" spans="1:24" ht="9.75" customHeight="1" thickBot="1" x14ac:dyDescent="0.25">
      <c r="A250" s="108"/>
      <c r="B250" s="70">
        <f>B247-_fstDay+1</f>
        <v>211</v>
      </c>
      <c r="C250" s="68" t="str">
        <f ca="1">IFERROR(IF(ISNA(INDEX(_AnzeigeText2,MATCH(B247,_EreignisseDatum,0))),"",IF(INDEX(_EreignisseHaeufigkeit,MATCH(B247,_EreignisseDatum,0))=1,"",INDEX(_AnzeigeText2,MATCH(B247,_EreignisseDatum,0)+1))),"")</f>
        <v/>
      </c>
      <c r="D250" s="110"/>
      <c r="E250" s="108"/>
      <c r="F250" s="70">
        <f>F247-_fstDay+1</f>
        <v>242</v>
      </c>
      <c r="G250" s="68" t="str">
        <f ca="1">IFERROR(IF(ISNA(INDEX(_AnzeigeText2,MATCH(F247,_EreignisseDatum,0))),"",IF(INDEX(_EreignisseHaeufigkeit,MATCH(F247,_EreignisseDatum,0))=1,"",INDEX(_AnzeigeText2,MATCH(F247,_EreignisseDatum,0)+1))),"")</f>
        <v/>
      </c>
      <c r="H250" s="110"/>
      <c r="I250" s="108"/>
      <c r="J250" s="70">
        <f>J247-_fstDay+1</f>
        <v>273</v>
      </c>
      <c r="K250" s="68" t="str">
        <f ca="1">IFERROR(IF(ISNA(INDEX(_AnzeigeText2,MATCH(J247,_EreignisseDatum,0))),"",IF(INDEX(_EreignisseHaeufigkeit,MATCH(J247,_EreignisseDatum,0))=1,"",INDEX(_AnzeigeText2,MATCH(J247,_EreignisseDatum,0)+1))),"")</f>
        <v/>
      </c>
      <c r="L250" s="110"/>
      <c r="M250" s="108"/>
      <c r="N250" s="70">
        <f>N247-_fstDay+1</f>
        <v>303</v>
      </c>
      <c r="O250" s="68" t="str">
        <f ca="1">IFERROR(IF(ISNA(INDEX(_AnzeigeText2,MATCH(N247,_EreignisseDatum,0))),"",IF(INDEX(_EreignisseHaeufigkeit,MATCH(N247,_EreignisseDatum,0))=1,"",INDEX(_AnzeigeText2,MATCH(N247,_EreignisseDatum,0)+1))),"")</f>
        <v/>
      </c>
      <c r="P250" s="110"/>
      <c r="Q250" s="108"/>
      <c r="R250" s="70">
        <f>R247-_fstDay+1</f>
        <v>334</v>
      </c>
      <c r="S250" s="68" t="str">
        <f ca="1">IFERROR(IF(ISNA(INDEX(_AnzeigeText2,MATCH(R247,_EreignisseDatum,0))),"",IF(INDEX(_EreignisseHaeufigkeit,MATCH(R247,_EreignisseDatum,0))=1,"",INDEX(_AnzeigeText2,MATCH(R247,_EreignisseDatum,0)+1))),"")</f>
        <v/>
      </c>
      <c r="T250" s="110"/>
      <c r="U250" s="108"/>
      <c r="V250" s="70">
        <f>V247-_fstDay+1</f>
        <v>364</v>
      </c>
      <c r="W250" s="68" t="str">
        <f ca="1">IFERROR(IF(ISNA(INDEX(_AnzeigeText2,MATCH(V247,_EreignisseDatum,0))),"",IF(INDEX(_EreignisseHaeufigkeit,MATCH(V247,_EreignisseDatum,0))=1,"",INDEX(_AnzeigeText2,MATCH(V247,_EreignisseDatum,0)+1))),"")</f>
        <v/>
      </c>
      <c r="X250" s="110"/>
    </row>
    <row r="251" spans="1:24" ht="5.25" customHeight="1" x14ac:dyDescent="0.2">
      <c r="A251" s="106">
        <f>A247+1</f>
        <v>44773</v>
      </c>
      <c r="B251" s="102">
        <f>A251</f>
        <v>44773</v>
      </c>
      <c r="C251" s="104" t="str">
        <f ca="1">IFERROR(INDEX(_AnzeigeText,MATCH(B251,_FeiertagsDaten,0)),"")</f>
        <v/>
      </c>
      <c r="D251" s="112" t="str">
        <f>IF(OR(WEEKDAY(A251,2)=1,DAY(A251)=1),TRUNC((A251-DATE(YEAR(A251+3-MOD(A251-2,7)),1,MOD(A251-2,7)-9))/7),"")</f>
        <v/>
      </c>
      <c r="E251" s="106">
        <f>E247+1</f>
        <v>44804</v>
      </c>
      <c r="F251" s="102">
        <f>E251</f>
        <v>44804</v>
      </c>
      <c r="G251" s="104" t="str">
        <f ca="1">IFERROR(INDEX(_AnzeigeText,MATCH(F251,_FeiertagsDaten,0)),"")</f>
        <v/>
      </c>
      <c r="H251" s="112" t="str">
        <f>IF(OR(WEEKDAY(E251,2)=1,DAY(E251)=1),TRUNC((E251-DATE(YEAR(E251+3-MOD(E251-2,7)),1,MOD(E251-2,7)-9))/7),"")</f>
        <v/>
      </c>
      <c r="I251" s="106"/>
      <c r="J251" s="102"/>
      <c r="K251" s="104"/>
      <c r="L251" s="112"/>
      <c r="M251" s="106">
        <f>M247+1</f>
        <v>44865</v>
      </c>
      <c r="N251" s="102">
        <f>M251</f>
        <v>44865</v>
      </c>
      <c r="O251" s="104" t="str">
        <f ca="1">IFERROR(INDEX(_AnzeigeText,MATCH(N251,_FeiertagsDaten,0)),"")</f>
        <v>Reformationstag</v>
      </c>
      <c r="P251" s="112">
        <f>IF(OR(WEEKDAY(M251,2)=1,DAY(M251)=1),TRUNC((M251-DATE(YEAR(M251+3-MOD(M251-2,7)),1,MOD(M251-2,7)-9))/7),"")</f>
        <v>44</v>
      </c>
      <c r="Q251" s="106"/>
      <c r="R251" s="102"/>
      <c r="S251" s="104"/>
      <c r="T251" s="112"/>
      <c r="U251" s="106">
        <f>U247+1</f>
        <v>44926</v>
      </c>
      <c r="V251" s="102">
        <f>U251</f>
        <v>44926</v>
      </c>
      <c r="W251" s="104" t="str">
        <f ca="1">IFERROR(INDEX(_AnzeigeText,MATCH(V251,_FeiertagsDaten,0)),"")</f>
        <v>Silvester</v>
      </c>
      <c r="X251" s="112" t="str">
        <f>IF(OR(WEEKDAY(U251,2)=1,DAY(U251)=1),TRUNC((U251-DATE(YEAR(U251+3-MOD(U251-2,7)),1,MOD(U251-2,7)-9))/7),"")</f>
        <v/>
      </c>
    </row>
    <row r="252" spans="1:24" ht="5.25" customHeight="1" x14ac:dyDescent="0.2">
      <c r="A252" s="107"/>
      <c r="B252" s="103"/>
      <c r="C252" s="105"/>
      <c r="D252" s="113"/>
      <c r="E252" s="107"/>
      <c r="F252" s="103"/>
      <c r="G252" s="105"/>
      <c r="H252" s="113"/>
      <c r="I252" s="107"/>
      <c r="J252" s="103"/>
      <c r="K252" s="105"/>
      <c r="L252" s="113"/>
      <c r="M252" s="107"/>
      <c r="N252" s="103"/>
      <c r="O252" s="105"/>
      <c r="P252" s="113"/>
      <c r="Q252" s="107"/>
      <c r="R252" s="103"/>
      <c r="S252" s="105"/>
      <c r="T252" s="113"/>
      <c r="U252" s="107"/>
      <c r="V252" s="103"/>
      <c r="W252" s="105"/>
      <c r="X252" s="113"/>
    </row>
    <row r="253" spans="1:24" ht="9.75" customHeight="1" x14ac:dyDescent="0.2">
      <c r="A253" s="107"/>
      <c r="B253" s="103"/>
      <c r="C253" s="69" t="str">
        <f ca="1">IFERROR(INDEX(_AnzeigeText2,MATCH(B251,_EreignisseDatum,0)),"")</f>
        <v/>
      </c>
      <c r="D253" s="109" t="str">
        <f>IF(A251=_Start_MESZ,"SZ",IF(A251=_Ende_MESZ,"SZ",""))</f>
        <v/>
      </c>
      <c r="E253" s="107"/>
      <c r="F253" s="103"/>
      <c r="G253" s="69" t="str">
        <f ca="1">IFERROR(INDEX(_AnzeigeText2,MATCH(F251,_EreignisseDatum,0)),"")</f>
        <v>Urlaub</v>
      </c>
      <c r="H253" s="109" t="str">
        <f>IF(E251=_Start_MESZ,"SZ",IF(E251=_Ende_MESZ,"SZ",""))</f>
        <v/>
      </c>
      <c r="I253" s="107"/>
      <c r="J253" s="103"/>
      <c r="K253" s="69"/>
      <c r="L253" s="109"/>
      <c r="M253" s="107"/>
      <c r="N253" s="103"/>
      <c r="O253" s="69" t="str">
        <f ca="1">IFERROR(INDEX(_AnzeigeText2,MATCH(N251,_EreignisseDatum,0)),"")</f>
        <v>Brückentag</v>
      </c>
      <c r="P253" s="109" t="str">
        <f>IF(M251=_Start_MESZ,"SZ",IF(M251=_Ende_MESZ,"SZ",""))</f>
        <v/>
      </c>
      <c r="Q253" s="107"/>
      <c r="R253" s="103"/>
      <c r="S253" s="69"/>
      <c r="T253" s="109"/>
      <c r="U253" s="107"/>
      <c r="V253" s="103"/>
      <c r="W253" s="69" t="str">
        <f ca="1">IFERROR(INDEX(_AnzeigeText2,MATCH(V251,_EreignisseDatum,0)),"")</f>
        <v>Betriebsruhe</v>
      </c>
      <c r="X253" s="109" t="str">
        <f>IF(U251=_Start_MESZ,"SZ",IF(U251=_Ende_MESZ,"SZ",""))</f>
        <v/>
      </c>
    </row>
    <row r="254" spans="1:24" ht="9.75" customHeight="1" thickBot="1" x14ac:dyDescent="0.25">
      <c r="A254" s="108"/>
      <c r="B254" s="70">
        <f>B251-_fstDay+1</f>
        <v>212</v>
      </c>
      <c r="C254" s="68" t="str">
        <f ca="1">IFERROR(IF(ISNA(INDEX(_AnzeigeText2,MATCH(B251,_EreignisseDatum,0))),"",IF(INDEX(_EreignisseHaeufigkeit,MATCH(B251,_EreignisseDatum,0))=1,"",INDEX(_AnzeigeText2,MATCH(B251,_EreignisseDatum,0)+1))),"")</f>
        <v/>
      </c>
      <c r="D254" s="110"/>
      <c r="E254" s="108"/>
      <c r="F254" s="70">
        <f>F251-_fstDay+1</f>
        <v>243</v>
      </c>
      <c r="G254" s="68" t="str">
        <f ca="1">IFERROR(IF(ISNA(INDEX(_AnzeigeText2,MATCH(F251,_EreignisseDatum,0))),"",IF(INDEX(_EreignisseHaeufigkeit,MATCH(F251,_EreignisseDatum,0))=1,"",INDEX(_AnzeigeText2,MATCH(F251,_EreignisseDatum,0)+1))),"")</f>
        <v/>
      </c>
      <c r="H254" s="110"/>
      <c r="I254" s="108"/>
      <c r="J254" s="70"/>
      <c r="K254" s="68"/>
      <c r="L254" s="110"/>
      <c r="M254" s="108"/>
      <c r="N254" s="70">
        <f>N251-_fstDay+1</f>
        <v>304</v>
      </c>
      <c r="O254" s="68" t="str">
        <f ca="1">IFERROR(IF(ISNA(INDEX(_AnzeigeText2,MATCH(N251,_EreignisseDatum,0))),"",IF(INDEX(_EreignisseHaeufigkeit,MATCH(N251,_EreignisseDatum,0))=1,"",INDEX(_AnzeigeText2,MATCH(N251,_EreignisseDatum,0)+1))),"")</f>
        <v/>
      </c>
      <c r="P254" s="110"/>
      <c r="Q254" s="108"/>
      <c r="R254" s="70"/>
      <c r="S254" s="68"/>
      <c r="T254" s="110"/>
      <c r="U254" s="108"/>
      <c r="V254" s="70">
        <f>V251-_fstDay+1</f>
        <v>365</v>
      </c>
      <c r="W254" s="68" t="str">
        <f ca="1">IFERROR(IF(ISNA(INDEX(_AnzeigeText2,MATCH(V251,_EreignisseDatum,0))),"",IF(INDEX(_EreignisseHaeufigkeit,MATCH(V251,_EreignisseDatum,0))=1,"",INDEX(_AnzeigeText2,MATCH(V251,_EreignisseDatum,0)+1))),"")</f>
        <v/>
      </c>
      <c r="X254" s="110"/>
    </row>
    <row r="255" spans="1:24" x14ac:dyDescent="0.2">
      <c r="A255" s="65" t="str">
        <f>"Feiertage für das Bundesland " &amp; INDEX(_Laender,_Auswahl)</f>
        <v>Feiertage für das Bundesland Nordrhein-Westfalen</v>
      </c>
      <c r="B255" s="66"/>
      <c r="C255" s="66"/>
      <c r="D255" s="66"/>
      <c r="E255" s="66"/>
      <c r="F255" s="66"/>
      <c r="G255" s="66"/>
      <c r="H255" s="66"/>
      <c r="I255" s="66"/>
      <c r="J255" s="66"/>
      <c r="K255" s="66"/>
      <c r="L255" s="66"/>
      <c r="M255" s="66"/>
      <c r="N255" s="66"/>
      <c r="O255" s="66"/>
      <c r="P255" s="66"/>
      <c r="Q255" s="66"/>
      <c r="R255" s="66"/>
      <c r="S255" s="66"/>
      <c r="T255" s="66"/>
      <c r="U255" s="66"/>
      <c r="V255" s="66"/>
      <c r="W255" s="66"/>
      <c r="X255" s="67" t="s">
        <v>122</v>
      </c>
    </row>
    <row r="256" spans="1:24" x14ac:dyDescent="0.2">
      <c r="A256" s="65" t="s">
        <v>121</v>
      </c>
      <c r="B256" s="66"/>
      <c r="C256" s="66"/>
      <c r="D256" s="66"/>
      <c r="E256" s="66"/>
      <c r="F256" s="66"/>
      <c r="G256" s="66"/>
      <c r="H256" s="66"/>
      <c r="I256" s="66"/>
      <c r="J256" s="66"/>
      <c r="K256" s="66"/>
      <c r="L256" s="66"/>
      <c r="M256" s="66"/>
      <c r="N256" s="66"/>
      <c r="O256" s="66"/>
      <c r="P256" s="66"/>
      <c r="Q256" s="66"/>
      <c r="R256" s="66"/>
      <c r="S256" s="66"/>
      <c r="T256" s="66"/>
      <c r="U256" s="66"/>
      <c r="V256" s="66"/>
      <c r="W256" s="66"/>
      <c r="X256" s="67"/>
    </row>
  </sheetData>
  <sheetProtection password="CA35" sheet="1" objects="1" scenarios="1" formatCells="0" formatColumns="0" formatRows="0"/>
  <mergeCells count="1874">
    <mergeCell ref="A2:D2"/>
    <mergeCell ref="E2:H2"/>
    <mergeCell ref="I2:L2"/>
    <mergeCell ref="M2:P2"/>
    <mergeCell ref="Q2:T2"/>
    <mergeCell ref="U2:X2"/>
    <mergeCell ref="A130:D130"/>
    <mergeCell ref="E130:H130"/>
    <mergeCell ref="I130:L130"/>
    <mergeCell ref="T3:T4"/>
    <mergeCell ref="U3:U6"/>
    <mergeCell ref="V3:V5"/>
    <mergeCell ref="W3:W4"/>
    <mergeCell ref="X3:X4"/>
    <mergeCell ref="A131:A134"/>
    <mergeCell ref="X5:X6"/>
    <mergeCell ref="N3:N5"/>
    <mergeCell ref="O3:O4"/>
    <mergeCell ref="P3:P4"/>
    <mergeCell ref="Q3:Q6"/>
    <mergeCell ref="R3:R5"/>
    <mergeCell ref="S3:S4"/>
    <mergeCell ref="H3:H4"/>
    <mergeCell ref="I3:I6"/>
    <mergeCell ref="J3:J5"/>
    <mergeCell ref="K3:K4"/>
    <mergeCell ref="L3:L4"/>
    <mergeCell ref="M3:M6"/>
    <mergeCell ref="M130:P130"/>
    <mergeCell ref="Q130:T130"/>
    <mergeCell ref="U130:X130"/>
    <mergeCell ref="A3:A6"/>
    <mergeCell ref="B3:B5"/>
    <mergeCell ref="C3:C4"/>
    <mergeCell ref="D3:D4"/>
    <mergeCell ref="E3:E6"/>
    <mergeCell ref="F3:F5"/>
    <mergeCell ref="G3:G4"/>
    <mergeCell ref="D5:D6"/>
    <mergeCell ref="H5:H6"/>
    <mergeCell ref="L5:L6"/>
    <mergeCell ref="P5:P6"/>
    <mergeCell ref="T5:T6"/>
    <mergeCell ref="N131:N133"/>
    <mergeCell ref="O131:O132"/>
    <mergeCell ref="P131:P132"/>
    <mergeCell ref="Q131:Q134"/>
    <mergeCell ref="R131:R133"/>
    <mergeCell ref="S131:S132"/>
    <mergeCell ref="P133:P134"/>
    <mergeCell ref="H131:H132"/>
    <mergeCell ref="I131:I134"/>
    <mergeCell ref="J131:J133"/>
    <mergeCell ref="K131:K132"/>
    <mergeCell ref="L131:L132"/>
    <mergeCell ref="M131:M134"/>
    <mergeCell ref="H133:H134"/>
    <mergeCell ref="L133:L134"/>
    <mergeCell ref="D131:D132"/>
    <mergeCell ref="E131:E134"/>
    <mergeCell ref="F131:F133"/>
    <mergeCell ref="G131:G132"/>
    <mergeCell ref="D133:D134"/>
    <mergeCell ref="O7:O8"/>
    <mergeCell ref="P7:P8"/>
    <mergeCell ref="Q7:Q10"/>
    <mergeCell ref="R7:R9"/>
    <mergeCell ref="S7:S8"/>
    <mergeCell ref="T7:T8"/>
    <mergeCell ref="I7:I10"/>
    <mergeCell ref="J7:J9"/>
    <mergeCell ref="K7:K8"/>
    <mergeCell ref="L7:L8"/>
    <mergeCell ref="M7:M10"/>
    <mergeCell ref="N7:N9"/>
    <mergeCell ref="T133:T134"/>
    <mergeCell ref="X133:X134"/>
    <mergeCell ref="A7:A10"/>
    <mergeCell ref="B7:B9"/>
    <mergeCell ref="C7:C8"/>
    <mergeCell ref="D7:D8"/>
    <mergeCell ref="E7:E10"/>
    <mergeCell ref="F7:F9"/>
    <mergeCell ref="G7:G8"/>
    <mergeCell ref="H7:H8"/>
    <mergeCell ref="T131:T132"/>
    <mergeCell ref="U131:U134"/>
    <mergeCell ref="V131:V133"/>
    <mergeCell ref="W131:W132"/>
    <mergeCell ref="X131:X132"/>
    <mergeCell ref="B131:B133"/>
    <mergeCell ref="C131:C132"/>
    <mergeCell ref="D9:D10"/>
    <mergeCell ref="H9:H10"/>
    <mergeCell ref="L9:L10"/>
    <mergeCell ref="P9:P10"/>
    <mergeCell ref="T9:T10"/>
    <mergeCell ref="X9:X10"/>
    <mergeCell ref="O135:O136"/>
    <mergeCell ref="P135:P136"/>
    <mergeCell ref="Q135:Q138"/>
    <mergeCell ref="R135:R137"/>
    <mergeCell ref="S135:S136"/>
    <mergeCell ref="T135:T136"/>
    <mergeCell ref="P137:P138"/>
    <mergeCell ref="T137:T138"/>
    <mergeCell ref="I135:I138"/>
    <mergeCell ref="J135:J137"/>
    <mergeCell ref="K135:K136"/>
    <mergeCell ref="L135:L136"/>
    <mergeCell ref="M135:M138"/>
    <mergeCell ref="N135:N137"/>
    <mergeCell ref="L137:L138"/>
    <mergeCell ref="N19:N21"/>
    <mergeCell ref="O19:O20"/>
    <mergeCell ref="K23:K24"/>
    <mergeCell ref="L23:L24"/>
    <mergeCell ref="M23:M26"/>
    <mergeCell ref="N23:N25"/>
    <mergeCell ref="O23:O24"/>
    <mergeCell ref="K27:K28"/>
    <mergeCell ref="L27:L28"/>
    <mergeCell ref="M27:M30"/>
    <mergeCell ref="N27:N29"/>
    <mergeCell ref="O27:O28"/>
    <mergeCell ref="K31:K32"/>
    <mergeCell ref="L31:L32"/>
    <mergeCell ref="M31:M34"/>
    <mergeCell ref="D135:D136"/>
    <mergeCell ref="E135:E138"/>
    <mergeCell ref="F135:F137"/>
    <mergeCell ref="G135:G136"/>
    <mergeCell ref="H135:H136"/>
    <mergeCell ref="D137:D138"/>
    <mergeCell ref="H137:H138"/>
    <mergeCell ref="U7:U10"/>
    <mergeCell ref="V7:V9"/>
    <mergeCell ref="W7:W8"/>
    <mergeCell ref="X7:X8"/>
    <mergeCell ref="P11:P12"/>
    <mergeCell ref="Q11:Q14"/>
    <mergeCell ref="R11:R13"/>
    <mergeCell ref="S11:S12"/>
    <mergeCell ref="T11:T12"/>
    <mergeCell ref="U11:U14"/>
    <mergeCell ref="J11:J13"/>
    <mergeCell ref="K11:K12"/>
    <mergeCell ref="L11:L12"/>
    <mergeCell ref="M11:M14"/>
    <mergeCell ref="N11:N13"/>
    <mergeCell ref="O11:O12"/>
    <mergeCell ref="X137:X138"/>
    <mergeCell ref="K15:K16"/>
    <mergeCell ref="L15:L16"/>
    <mergeCell ref="M15:M18"/>
    <mergeCell ref="N15:N17"/>
    <mergeCell ref="O15:O16"/>
    <mergeCell ref="K19:K20"/>
    <mergeCell ref="L19:L20"/>
    <mergeCell ref="M19:M22"/>
    <mergeCell ref="A11:A14"/>
    <mergeCell ref="B11:B13"/>
    <mergeCell ref="C11:C12"/>
    <mergeCell ref="D11:D12"/>
    <mergeCell ref="E11:E14"/>
    <mergeCell ref="F11:F13"/>
    <mergeCell ref="G11:G12"/>
    <mergeCell ref="H11:H12"/>
    <mergeCell ref="I11:I14"/>
    <mergeCell ref="U135:U138"/>
    <mergeCell ref="V135:V137"/>
    <mergeCell ref="W135:W136"/>
    <mergeCell ref="X135:X136"/>
    <mergeCell ref="C135:C136"/>
    <mergeCell ref="A135:A138"/>
    <mergeCell ref="B135:B137"/>
    <mergeCell ref="D13:D14"/>
    <mergeCell ref="H13:H14"/>
    <mergeCell ref="L13:L14"/>
    <mergeCell ref="P13:P14"/>
    <mergeCell ref="T13:T14"/>
    <mergeCell ref="X13:X14"/>
    <mergeCell ref="V11:V13"/>
    <mergeCell ref="W11:W12"/>
    <mergeCell ref="X11:X12"/>
    <mergeCell ref="P15:P16"/>
    <mergeCell ref="Q15:Q18"/>
    <mergeCell ref="R15:R17"/>
    <mergeCell ref="S15:S16"/>
    <mergeCell ref="T15:T16"/>
    <mergeCell ref="U15:U18"/>
    <mergeCell ref="J15:J17"/>
    <mergeCell ref="D141:D142"/>
    <mergeCell ref="P139:P140"/>
    <mergeCell ref="Q139:Q142"/>
    <mergeCell ref="R139:R141"/>
    <mergeCell ref="S139:S140"/>
    <mergeCell ref="T139:T140"/>
    <mergeCell ref="U139:U142"/>
    <mergeCell ref="P141:P142"/>
    <mergeCell ref="T141:T142"/>
    <mergeCell ref="J139:J141"/>
    <mergeCell ref="K139:K140"/>
    <mergeCell ref="L139:L140"/>
    <mergeCell ref="M139:M142"/>
    <mergeCell ref="N139:N141"/>
    <mergeCell ref="O139:O140"/>
    <mergeCell ref="L141:L142"/>
    <mergeCell ref="D139:D140"/>
    <mergeCell ref="E139:E142"/>
    <mergeCell ref="F139:F141"/>
    <mergeCell ref="G139:G140"/>
    <mergeCell ref="H139:H140"/>
    <mergeCell ref="I139:I142"/>
    <mergeCell ref="H141:H142"/>
    <mergeCell ref="X141:X142"/>
    <mergeCell ref="A15:A18"/>
    <mergeCell ref="B15:B17"/>
    <mergeCell ref="C15:C16"/>
    <mergeCell ref="D15:D16"/>
    <mergeCell ref="E15:E18"/>
    <mergeCell ref="F15:F17"/>
    <mergeCell ref="G15:G16"/>
    <mergeCell ref="H15:H16"/>
    <mergeCell ref="I15:I18"/>
    <mergeCell ref="V139:V141"/>
    <mergeCell ref="W139:W140"/>
    <mergeCell ref="X139:X140"/>
    <mergeCell ref="A139:A142"/>
    <mergeCell ref="B139:B141"/>
    <mergeCell ref="C139:C140"/>
    <mergeCell ref="D17:D18"/>
    <mergeCell ref="H17:H18"/>
    <mergeCell ref="L17:L18"/>
    <mergeCell ref="P17:P18"/>
    <mergeCell ref="T17:T18"/>
    <mergeCell ref="X17:X18"/>
    <mergeCell ref="V15:V17"/>
    <mergeCell ref="W15:W16"/>
    <mergeCell ref="X15:X16"/>
    <mergeCell ref="P19:P20"/>
    <mergeCell ref="Q19:Q22"/>
    <mergeCell ref="R19:R21"/>
    <mergeCell ref="S19:S20"/>
    <mergeCell ref="T19:T20"/>
    <mergeCell ref="U19:U22"/>
    <mergeCell ref="J19:J21"/>
    <mergeCell ref="D145:D146"/>
    <mergeCell ref="P143:P144"/>
    <mergeCell ref="Q143:Q146"/>
    <mergeCell ref="R143:R145"/>
    <mergeCell ref="S143:S144"/>
    <mergeCell ref="T143:T144"/>
    <mergeCell ref="U143:U146"/>
    <mergeCell ref="P145:P146"/>
    <mergeCell ref="T145:T146"/>
    <mergeCell ref="J143:J145"/>
    <mergeCell ref="K143:K144"/>
    <mergeCell ref="L143:L144"/>
    <mergeCell ref="M143:M146"/>
    <mergeCell ref="N143:N145"/>
    <mergeCell ref="O143:O144"/>
    <mergeCell ref="L145:L146"/>
    <mergeCell ref="D143:D144"/>
    <mergeCell ref="E143:E146"/>
    <mergeCell ref="F143:F145"/>
    <mergeCell ref="G143:G144"/>
    <mergeCell ref="H143:H144"/>
    <mergeCell ref="I143:I146"/>
    <mergeCell ref="H145:H146"/>
    <mergeCell ref="X145:X146"/>
    <mergeCell ref="A19:A22"/>
    <mergeCell ref="B19:B21"/>
    <mergeCell ref="C19:C20"/>
    <mergeCell ref="D19:D20"/>
    <mergeCell ref="E19:E22"/>
    <mergeCell ref="F19:F21"/>
    <mergeCell ref="G19:G20"/>
    <mergeCell ref="H19:H20"/>
    <mergeCell ref="I19:I22"/>
    <mergeCell ref="V143:V145"/>
    <mergeCell ref="W143:W144"/>
    <mergeCell ref="X143:X144"/>
    <mergeCell ref="A143:A146"/>
    <mergeCell ref="B143:B145"/>
    <mergeCell ref="C143:C144"/>
    <mergeCell ref="D21:D22"/>
    <mergeCell ref="H21:H22"/>
    <mergeCell ref="L21:L22"/>
    <mergeCell ref="P21:P22"/>
    <mergeCell ref="T21:T22"/>
    <mergeCell ref="X21:X22"/>
    <mergeCell ref="V19:V21"/>
    <mergeCell ref="W19:W20"/>
    <mergeCell ref="X19:X20"/>
    <mergeCell ref="P23:P24"/>
    <mergeCell ref="Q23:Q26"/>
    <mergeCell ref="R23:R25"/>
    <mergeCell ref="S23:S24"/>
    <mergeCell ref="T23:T24"/>
    <mergeCell ref="U23:U26"/>
    <mergeCell ref="J23:J25"/>
    <mergeCell ref="D149:D150"/>
    <mergeCell ref="P147:P148"/>
    <mergeCell ref="Q147:Q150"/>
    <mergeCell ref="R147:R149"/>
    <mergeCell ref="S147:S148"/>
    <mergeCell ref="T147:T148"/>
    <mergeCell ref="U147:U150"/>
    <mergeCell ref="P149:P150"/>
    <mergeCell ref="T149:T150"/>
    <mergeCell ref="J147:J149"/>
    <mergeCell ref="K147:K148"/>
    <mergeCell ref="L147:L148"/>
    <mergeCell ref="M147:M150"/>
    <mergeCell ref="N147:N149"/>
    <mergeCell ref="O147:O148"/>
    <mergeCell ref="L149:L150"/>
    <mergeCell ref="D147:D148"/>
    <mergeCell ref="E147:E150"/>
    <mergeCell ref="F147:F149"/>
    <mergeCell ref="G147:G148"/>
    <mergeCell ref="H147:H148"/>
    <mergeCell ref="I147:I150"/>
    <mergeCell ref="H149:H150"/>
    <mergeCell ref="X149:X150"/>
    <mergeCell ref="A23:A26"/>
    <mergeCell ref="B23:B25"/>
    <mergeCell ref="C23:C24"/>
    <mergeCell ref="D23:D24"/>
    <mergeCell ref="E23:E26"/>
    <mergeCell ref="F23:F25"/>
    <mergeCell ref="G23:G24"/>
    <mergeCell ref="H23:H24"/>
    <mergeCell ref="I23:I26"/>
    <mergeCell ref="V147:V149"/>
    <mergeCell ref="W147:W148"/>
    <mergeCell ref="X147:X148"/>
    <mergeCell ref="A147:A150"/>
    <mergeCell ref="B147:B149"/>
    <mergeCell ref="C147:C148"/>
    <mergeCell ref="D25:D26"/>
    <mergeCell ref="H25:H26"/>
    <mergeCell ref="L25:L26"/>
    <mergeCell ref="P25:P26"/>
    <mergeCell ref="T25:T26"/>
    <mergeCell ref="X25:X26"/>
    <mergeCell ref="V23:V25"/>
    <mergeCell ref="W23:W24"/>
    <mergeCell ref="X23:X24"/>
    <mergeCell ref="P27:P28"/>
    <mergeCell ref="Q27:Q30"/>
    <mergeCell ref="R27:R29"/>
    <mergeCell ref="S27:S28"/>
    <mergeCell ref="T27:T28"/>
    <mergeCell ref="U27:U30"/>
    <mergeCell ref="J27:J29"/>
    <mergeCell ref="D153:D154"/>
    <mergeCell ref="P151:P152"/>
    <mergeCell ref="Q151:Q154"/>
    <mergeCell ref="R151:R153"/>
    <mergeCell ref="S151:S152"/>
    <mergeCell ref="T151:T152"/>
    <mergeCell ref="U151:U154"/>
    <mergeCell ref="P153:P154"/>
    <mergeCell ref="T153:T154"/>
    <mergeCell ref="J151:J153"/>
    <mergeCell ref="K151:K152"/>
    <mergeCell ref="L151:L152"/>
    <mergeCell ref="M151:M154"/>
    <mergeCell ref="N151:N153"/>
    <mergeCell ref="O151:O152"/>
    <mergeCell ref="L153:L154"/>
    <mergeCell ref="D151:D152"/>
    <mergeCell ref="E151:E154"/>
    <mergeCell ref="F151:F153"/>
    <mergeCell ref="G151:G152"/>
    <mergeCell ref="H151:H152"/>
    <mergeCell ref="I151:I154"/>
    <mergeCell ref="H153:H154"/>
    <mergeCell ref="X153:X154"/>
    <mergeCell ref="A27:A30"/>
    <mergeCell ref="B27:B29"/>
    <mergeCell ref="C27:C28"/>
    <mergeCell ref="D27:D28"/>
    <mergeCell ref="E27:E30"/>
    <mergeCell ref="F27:F29"/>
    <mergeCell ref="G27:G28"/>
    <mergeCell ref="H27:H28"/>
    <mergeCell ref="I27:I30"/>
    <mergeCell ref="V151:V153"/>
    <mergeCell ref="W151:W152"/>
    <mergeCell ref="X151:X152"/>
    <mergeCell ref="A151:A154"/>
    <mergeCell ref="B151:B153"/>
    <mergeCell ref="C151:C152"/>
    <mergeCell ref="D29:D30"/>
    <mergeCell ref="H29:H30"/>
    <mergeCell ref="L29:L30"/>
    <mergeCell ref="P29:P30"/>
    <mergeCell ref="T29:T30"/>
    <mergeCell ref="X29:X30"/>
    <mergeCell ref="V27:V29"/>
    <mergeCell ref="W27:W28"/>
    <mergeCell ref="X27:X28"/>
    <mergeCell ref="P31:P32"/>
    <mergeCell ref="Q31:Q34"/>
    <mergeCell ref="R31:R33"/>
    <mergeCell ref="S31:S32"/>
    <mergeCell ref="T31:T32"/>
    <mergeCell ref="U31:U34"/>
    <mergeCell ref="J31:J33"/>
    <mergeCell ref="D157:D158"/>
    <mergeCell ref="P155:P156"/>
    <mergeCell ref="Q155:Q158"/>
    <mergeCell ref="R155:R157"/>
    <mergeCell ref="S155:S156"/>
    <mergeCell ref="T155:T156"/>
    <mergeCell ref="U155:U158"/>
    <mergeCell ref="P157:P158"/>
    <mergeCell ref="T157:T158"/>
    <mergeCell ref="J155:J157"/>
    <mergeCell ref="K155:K156"/>
    <mergeCell ref="L155:L156"/>
    <mergeCell ref="M155:M158"/>
    <mergeCell ref="N155:N157"/>
    <mergeCell ref="O155:O156"/>
    <mergeCell ref="L157:L158"/>
    <mergeCell ref="D155:D156"/>
    <mergeCell ref="E155:E158"/>
    <mergeCell ref="F155:F157"/>
    <mergeCell ref="G155:G156"/>
    <mergeCell ref="H155:H156"/>
    <mergeCell ref="I155:I158"/>
    <mergeCell ref="H157:H158"/>
    <mergeCell ref="N31:N33"/>
    <mergeCell ref="O31:O32"/>
    <mergeCell ref="X157:X158"/>
    <mergeCell ref="A31:A34"/>
    <mergeCell ref="B31:B33"/>
    <mergeCell ref="C31:C32"/>
    <mergeCell ref="D31:D32"/>
    <mergeCell ref="E31:E34"/>
    <mergeCell ref="F31:F33"/>
    <mergeCell ref="G31:G32"/>
    <mergeCell ref="H31:H32"/>
    <mergeCell ref="I31:I34"/>
    <mergeCell ref="V155:V157"/>
    <mergeCell ref="W155:W156"/>
    <mergeCell ref="X155:X156"/>
    <mergeCell ref="A155:A158"/>
    <mergeCell ref="B155:B157"/>
    <mergeCell ref="C155:C156"/>
    <mergeCell ref="D33:D34"/>
    <mergeCell ref="H33:H34"/>
    <mergeCell ref="L33:L34"/>
    <mergeCell ref="P33:P34"/>
    <mergeCell ref="T33:T34"/>
    <mergeCell ref="X33:X34"/>
    <mergeCell ref="V31:V33"/>
    <mergeCell ref="W31:W32"/>
    <mergeCell ref="X31:X32"/>
    <mergeCell ref="P35:P36"/>
    <mergeCell ref="Q35:Q38"/>
    <mergeCell ref="R35:R37"/>
    <mergeCell ref="S35:S36"/>
    <mergeCell ref="T35:T36"/>
    <mergeCell ref="D161:D162"/>
    <mergeCell ref="P159:P160"/>
    <mergeCell ref="Q159:Q162"/>
    <mergeCell ref="R159:R161"/>
    <mergeCell ref="S159:S160"/>
    <mergeCell ref="T159:T160"/>
    <mergeCell ref="U159:U162"/>
    <mergeCell ref="P161:P162"/>
    <mergeCell ref="T161:T162"/>
    <mergeCell ref="J159:J161"/>
    <mergeCell ref="K159:K160"/>
    <mergeCell ref="L159:L160"/>
    <mergeCell ref="M159:M162"/>
    <mergeCell ref="N159:N161"/>
    <mergeCell ref="O159:O160"/>
    <mergeCell ref="L161:L162"/>
    <mergeCell ref="D159:D160"/>
    <mergeCell ref="E159:E162"/>
    <mergeCell ref="F159:F161"/>
    <mergeCell ref="G159:G160"/>
    <mergeCell ref="H159:H160"/>
    <mergeCell ref="I159:I162"/>
    <mergeCell ref="H161:H162"/>
    <mergeCell ref="U35:U38"/>
    <mergeCell ref="J35:J37"/>
    <mergeCell ref="K35:K36"/>
    <mergeCell ref="L35:L36"/>
    <mergeCell ref="M35:M38"/>
    <mergeCell ref="N35:N37"/>
    <mergeCell ref="O35:O36"/>
    <mergeCell ref="X161:X162"/>
    <mergeCell ref="A35:A38"/>
    <mergeCell ref="B35:B37"/>
    <mergeCell ref="C35:C36"/>
    <mergeCell ref="D35:D36"/>
    <mergeCell ref="E35:E38"/>
    <mergeCell ref="F35:F37"/>
    <mergeCell ref="G35:G36"/>
    <mergeCell ref="H35:H36"/>
    <mergeCell ref="I35:I38"/>
    <mergeCell ref="V159:V161"/>
    <mergeCell ref="W159:W160"/>
    <mergeCell ref="X159:X160"/>
    <mergeCell ref="A159:A162"/>
    <mergeCell ref="B159:B161"/>
    <mergeCell ref="C159:C160"/>
    <mergeCell ref="D37:D38"/>
    <mergeCell ref="H37:H38"/>
    <mergeCell ref="L37:L38"/>
    <mergeCell ref="P37:P38"/>
    <mergeCell ref="T37:T38"/>
    <mergeCell ref="X37:X38"/>
    <mergeCell ref="V35:V37"/>
    <mergeCell ref="W35:W36"/>
    <mergeCell ref="X35:X36"/>
    <mergeCell ref="D165:D166"/>
    <mergeCell ref="P163:P164"/>
    <mergeCell ref="Q163:Q166"/>
    <mergeCell ref="R163:R165"/>
    <mergeCell ref="S163:S164"/>
    <mergeCell ref="T163:T164"/>
    <mergeCell ref="U163:U166"/>
    <mergeCell ref="P165:P166"/>
    <mergeCell ref="T165:T166"/>
    <mergeCell ref="J163:J165"/>
    <mergeCell ref="K163:K164"/>
    <mergeCell ref="L163:L164"/>
    <mergeCell ref="M163:M166"/>
    <mergeCell ref="N163:N165"/>
    <mergeCell ref="O163:O164"/>
    <mergeCell ref="L165:L166"/>
    <mergeCell ref="D163:D164"/>
    <mergeCell ref="E163:E166"/>
    <mergeCell ref="F163:F165"/>
    <mergeCell ref="G163:G164"/>
    <mergeCell ref="H163:H164"/>
    <mergeCell ref="I163:I166"/>
    <mergeCell ref="H165:H166"/>
    <mergeCell ref="P39:P40"/>
    <mergeCell ref="Q39:Q42"/>
    <mergeCell ref="R39:R41"/>
    <mergeCell ref="S39:S40"/>
    <mergeCell ref="T39:T40"/>
    <mergeCell ref="U39:U42"/>
    <mergeCell ref="J39:J41"/>
    <mergeCell ref="K39:K40"/>
    <mergeCell ref="L39:L40"/>
    <mergeCell ref="M39:M42"/>
    <mergeCell ref="N39:N41"/>
    <mergeCell ref="O39:O40"/>
    <mergeCell ref="X165:X166"/>
    <mergeCell ref="A39:A42"/>
    <mergeCell ref="B39:B41"/>
    <mergeCell ref="C39:C40"/>
    <mergeCell ref="D39:D40"/>
    <mergeCell ref="E39:E42"/>
    <mergeCell ref="F39:F41"/>
    <mergeCell ref="G39:G40"/>
    <mergeCell ref="H39:H40"/>
    <mergeCell ref="I39:I42"/>
    <mergeCell ref="V163:V165"/>
    <mergeCell ref="W163:W164"/>
    <mergeCell ref="X163:X164"/>
    <mergeCell ref="A163:A166"/>
    <mergeCell ref="B163:B165"/>
    <mergeCell ref="C163:C164"/>
    <mergeCell ref="D41:D42"/>
    <mergeCell ref="H41:H42"/>
    <mergeCell ref="L41:L42"/>
    <mergeCell ref="P41:P42"/>
    <mergeCell ref="T41:T42"/>
    <mergeCell ref="X41:X42"/>
    <mergeCell ref="D169:D170"/>
    <mergeCell ref="P167:P168"/>
    <mergeCell ref="Q167:Q170"/>
    <mergeCell ref="R167:R169"/>
    <mergeCell ref="S167:S168"/>
    <mergeCell ref="T167:T168"/>
    <mergeCell ref="U167:U170"/>
    <mergeCell ref="P169:P170"/>
    <mergeCell ref="T169:T170"/>
    <mergeCell ref="J167:J169"/>
    <mergeCell ref="K167:K168"/>
    <mergeCell ref="L167:L168"/>
    <mergeCell ref="M167:M170"/>
    <mergeCell ref="N167:N169"/>
    <mergeCell ref="O167:O168"/>
    <mergeCell ref="L169:L170"/>
    <mergeCell ref="D167:D168"/>
    <mergeCell ref="E167:E170"/>
    <mergeCell ref="F167:F169"/>
    <mergeCell ref="G167:G168"/>
    <mergeCell ref="H167:H168"/>
    <mergeCell ref="I167:I170"/>
    <mergeCell ref="H169:H170"/>
    <mergeCell ref="V39:V41"/>
    <mergeCell ref="W39:W40"/>
    <mergeCell ref="X39:X40"/>
    <mergeCell ref="P43:P44"/>
    <mergeCell ref="Q43:Q46"/>
    <mergeCell ref="R43:R45"/>
    <mergeCell ref="S43:S44"/>
    <mergeCell ref="T43:T44"/>
    <mergeCell ref="U43:U46"/>
    <mergeCell ref="J43:J45"/>
    <mergeCell ref="K43:K44"/>
    <mergeCell ref="L43:L44"/>
    <mergeCell ref="M43:M46"/>
    <mergeCell ref="N43:N45"/>
    <mergeCell ref="O43:O44"/>
    <mergeCell ref="X169:X170"/>
    <mergeCell ref="A43:A46"/>
    <mergeCell ref="B43:B45"/>
    <mergeCell ref="C43:C44"/>
    <mergeCell ref="D43:D44"/>
    <mergeCell ref="E43:E46"/>
    <mergeCell ref="F43:F45"/>
    <mergeCell ref="G43:G44"/>
    <mergeCell ref="H43:H44"/>
    <mergeCell ref="I43:I46"/>
    <mergeCell ref="V167:V169"/>
    <mergeCell ref="W167:W168"/>
    <mergeCell ref="X167:X168"/>
    <mergeCell ref="A167:A170"/>
    <mergeCell ref="B167:B169"/>
    <mergeCell ref="C167:C168"/>
    <mergeCell ref="D45:D46"/>
    <mergeCell ref="H45:H46"/>
    <mergeCell ref="L45:L46"/>
    <mergeCell ref="P45:P46"/>
    <mergeCell ref="T45:T46"/>
    <mergeCell ref="X45:X46"/>
    <mergeCell ref="V43:V45"/>
    <mergeCell ref="W43:W44"/>
    <mergeCell ref="D173:D174"/>
    <mergeCell ref="P171:P172"/>
    <mergeCell ref="Q171:Q174"/>
    <mergeCell ref="R171:R173"/>
    <mergeCell ref="S171:S172"/>
    <mergeCell ref="T171:T172"/>
    <mergeCell ref="U171:U174"/>
    <mergeCell ref="P173:P174"/>
    <mergeCell ref="T173:T174"/>
    <mergeCell ref="J171:J173"/>
    <mergeCell ref="K171:K172"/>
    <mergeCell ref="L171:L172"/>
    <mergeCell ref="M171:M174"/>
    <mergeCell ref="N171:N173"/>
    <mergeCell ref="O171:O172"/>
    <mergeCell ref="L173:L174"/>
    <mergeCell ref="D171:D172"/>
    <mergeCell ref="E171:E174"/>
    <mergeCell ref="F171:F173"/>
    <mergeCell ref="G171:G172"/>
    <mergeCell ref="H171:H172"/>
    <mergeCell ref="I171:I174"/>
    <mergeCell ref="H173:H174"/>
    <mergeCell ref="X43:X44"/>
    <mergeCell ref="P47:P48"/>
    <mergeCell ref="Q47:Q50"/>
    <mergeCell ref="R47:R49"/>
    <mergeCell ref="S47:S48"/>
    <mergeCell ref="T47:T48"/>
    <mergeCell ref="U47:U50"/>
    <mergeCell ref="J47:J49"/>
    <mergeCell ref="K47:K48"/>
    <mergeCell ref="L47:L48"/>
    <mergeCell ref="M47:M50"/>
    <mergeCell ref="N47:N49"/>
    <mergeCell ref="O47:O48"/>
    <mergeCell ref="X173:X174"/>
    <mergeCell ref="A47:A50"/>
    <mergeCell ref="B47:B49"/>
    <mergeCell ref="C47:C48"/>
    <mergeCell ref="D47:D48"/>
    <mergeCell ref="E47:E50"/>
    <mergeCell ref="F47:F49"/>
    <mergeCell ref="G47:G48"/>
    <mergeCell ref="H47:H48"/>
    <mergeCell ref="I47:I50"/>
    <mergeCell ref="V171:V173"/>
    <mergeCell ref="W171:W172"/>
    <mergeCell ref="X171:X172"/>
    <mergeCell ref="A171:A174"/>
    <mergeCell ref="B171:B173"/>
    <mergeCell ref="C171:C172"/>
    <mergeCell ref="D49:D50"/>
    <mergeCell ref="H49:H50"/>
    <mergeCell ref="L49:L50"/>
    <mergeCell ref="P49:P50"/>
    <mergeCell ref="T49:T50"/>
    <mergeCell ref="X49:X50"/>
    <mergeCell ref="D177:D178"/>
    <mergeCell ref="P175:P176"/>
    <mergeCell ref="Q175:Q178"/>
    <mergeCell ref="R175:R177"/>
    <mergeCell ref="S175:S176"/>
    <mergeCell ref="T175:T176"/>
    <mergeCell ref="U175:U178"/>
    <mergeCell ref="P177:P178"/>
    <mergeCell ref="T177:T178"/>
    <mergeCell ref="J175:J177"/>
    <mergeCell ref="K175:K176"/>
    <mergeCell ref="L175:L176"/>
    <mergeCell ref="M175:M178"/>
    <mergeCell ref="N175:N177"/>
    <mergeCell ref="O175:O176"/>
    <mergeCell ref="L177:L178"/>
    <mergeCell ref="D175:D176"/>
    <mergeCell ref="E175:E178"/>
    <mergeCell ref="F175:F177"/>
    <mergeCell ref="G175:G176"/>
    <mergeCell ref="H175:H176"/>
    <mergeCell ref="I175:I178"/>
    <mergeCell ref="H177:H178"/>
    <mergeCell ref="V47:V49"/>
    <mergeCell ref="W47:W48"/>
    <mergeCell ref="X47:X48"/>
    <mergeCell ref="P51:P52"/>
    <mergeCell ref="Q51:Q54"/>
    <mergeCell ref="R51:R53"/>
    <mergeCell ref="S51:S52"/>
    <mergeCell ref="T51:T52"/>
    <mergeCell ref="U51:U54"/>
    <mergeCell ref="J51:J53"/>
    <mergeCell ref="K51:K52"/>
    <mergeCell ref="L51:L52"/>
    <mergeCell ref="M51:M54"/>
    <mergeCell ref="N51:N53"/>
    <mergeCell ref="O51:O52"/>
    <mergeCell ref="X177:X178"/>
    <mergeCell ref="A51:A54"/>
    <mergeCell ref="B51:B53"/>
    <mergeCell ref="C51:C52"/>
    <mergeCell ref="D51:D52"/>
    <mergeCell ref="E51:E54"/>
    <mergeCell ref="F51:F53"/>
    <mergeCell ref="G51:G52"/>
    <mergeCell ref="H51:H52"/>
    <mergeCell ref="I51:I54"/>
    <mergeCell ref="V175:V177"/>
    <mergeCell ref="W175:W176"/>
    <mergeCell ref="X175:X176"/>
    <mergeCell ref="A175:A178"/>
    <mergeCell ref="B175:B177"/>
    <mergeCell ref="C175:C176"/>
    <mergeCell ref="D53:D54"/>
    <mergeCell ref="H53:H54"/>
    <mergeCell ref="L53:L54"/>
    <mergeCell ref="P53:P54"/>
    <mergeCell ref="T53:T54"/>
    <mergeCell ref="X53:X54"/>
    <mergeCell ref="V51:V53"/>
    <mergeCell ref="D181:D182"/>
    <mergeCell ref="P179:P180"/>
    <mergeCell ref="Q179:Q182"/>
    <mergeCell ref="R179:R181"/>
    <mergeCell ref="S179:S180"/>
    <mergeCell ref="T179:T180"/>
    <mergeCell ref="U179:U182"/>
    <mergeCell ref="P181:P182"/>
    <mergeCell ref="T181:T182"/>
    <mergeCell ref="J179:J181"/>
    <mergeCell ref="K179:K180"/>
    <mergeCell ref="L179:L180"/>
    <mergeCell ref="M179:M182"/>
    <mergeCell ref="N179:N181"/>
    <mergeCell ref="O179:O180"/>
    <mergeCell ref="L181:L182"/>
    <mergeCell ref="D179:D180"/>
    <mergeCell ref="E179:E182"/>
    <mergeCell ref="F179:F181"/>
    <mergeCell ref="G179:G180"/>
    <mergeCell ref="H179:H180"/>
    <mergeCell ref="I179:I182"/>
    <mergeCell ref="H181:H182"/>
    <mergeCell ref="W51:W52"/>
    <mergeCell ref="X51:X52"/>
    <mergeCell ref="P55:P56"/>
    <mergeCell ref="Q55:Q58"/>
    <mergeCell ref="R55:R57"/>
    <mergeCell ref="S55:S56"/>
    <mergeCell ref="T55:T56"/>
    <mergeCell ref="U55:U58"/>
    <mergeCell ref="J55:J57"/>
    <mergeCell ref="K55:K56"/>
    <mergeCell ref="L55:L56"/>
    <mergeCell ref="M55:M58"/>
    <mergeCell ref="N55:N57"/>
    <mergeCell ref="O55:O56"/>
    <mergeCell ref="X181:X182"/>
    <mergeCell ref="A55:A58"/>
    <mergeCell ref="B55:B57"/>
    <mergeCell ref="C55:C56"/>
    <mergeCell ref="D55:D56"/>
    <mergeCell ref="E55:E58"/>
    <mergeCell ref="F55:F57"/>
    <mergeCell ref="G55:G56"/>
    <mergeCell ref="H55:H56"/>
    <mergeCell ref="I55:I58"/>
    <mergeCell ref="V179:V181"/>
    <mergeCell ref="W179:W180"/>
    <mergeCell ref="X179:X180"/>
    <mergeCell ref="A179:A182"/>
    <mergeCell ref="B179:B181"/>
    <mergeCell ref="C179:C180"/>
    <mergeCell ref="D57:D58"/>
    <mergeCell ref="H57:H58"/>
    <mergeCell ref="L57:L58"/>
    <mergeCell ref="P57:P58"/>
    <mergeCell ref="T57:T58"/>
    <mergeCell ref="X57:X58"/>
    <mergeCell ref="D185:D186"/>
    <mergeCell ref="P183:P184"/>
    <mergeCell ref="Q183:Q186"/>
    <mergeCell ref="R183:R185"/>
    <mergeCell ref="S183:S184"/>
    <mergeCell ref="T183:T184"/>
    <mergeCell ref="U183:U186"/>
    <mergeCell ref="P185:P186"/>
    <mergeCell ref="T185:T186"/>
    <mergeCell ref="J183:J185"/>
    <mergeCell ref="K183:K184"/>
    <mergeCell ref="L183:L184"/>
    <mergeCell ref="M183:M186"/>
    <mergeCell ref="N183:N185"/>
    <mergeCell ref="O183:O184"/>
    <mergeCell ref="L185:L186"/>
    <mergeCell ref="D183:D184"/>
    <mergeCell ref="E183:E186"/>
    <mergeCell ref="F183:F185"/>
    <mergeCell ref="G183:G184"/>
    <mergeCell ref="H183:H184"/>
    <mergeCell ref="I183:I186"/>
    <mergeCell ref="H185:H186"/>
    <mergeCell ref="V55:V57"/>
    <mergeCell ref="W55:W56"/>
    <mergeCell ref="X55:X56"/>
    <mergeCell ref="P59:P60"/>
    <mergeCell ref="Q59:Q62"/>
    <mergeCell ref="R59:R61"/>
    <mergeCell ref="S59:S60"/>
    <mergeCell ref="T59:T60"/>
    <mergeCell ref="U59:U62"/>
    <mergeCell ref="J59:J61"/>
    <mergeCell ref="K59:K60"/>
    <mergeCell ref="L59:L60"/>
    <mergeCell ref="M59:M62"/>
    <mergeCell ref="N59:N61"/>
    <mergeCell ref="O59:O60"/>
    <mergeCell ref="X185:X186"/>
    <mergeCell ref="A59:A62"/>
    <mergeCell ref="B59:B61"/>
    <mergeCell ref="C59:C60"/>
    <mergeCell ref="D59:D60"/>
    <mergeCell ref="E59:E62"/>
    <mergeCell ref="F59:F61"/>
    <mergeCell ref="G59:G60"/>
    <mergeCell ref="H59:H60"/>
    <mergeCell ref="I59:I62"/>
    <mergeCell ref="V183:V185"/>
    <mergeCell ref="W183:W184"/>
    <mergeCell ref="X183:X184"/>
    <mergeCell ref="A183:A186"/>
    <mergeCell ref="B183:B185"/>
    <mergeCell ref="C183:C184"/>
    <mergeCell ref="D61:D62"/>
    <mergeCell ref="H61:H62"/>
    <mergeCell ref="L61:L62"/>
    <mergeCell ref="P61:P62"/>
    <mergeCell ref="T61:T62"/>
    <mergeCell ref="X61:X62"/>
    <mergeCell ref="D189:D190"/>
    <mergeCell ref="P187:P188"/>
    <mergeCell ref="Q187:Q190"/>
    <mergeCell ref="R187:R189"/>
    <mergeCell ref="S187:S188"/>
    <mergeCell ref="T187:T188"/>
    <mergeCell ref="U187:U190"/>
    <mergeCell ref="P189:P190"/>
    <mergeCell ref="T189:T190"/>
    <mergeCell ref="J187:J189"/>
    <mergeCell ref="K187:K188"/>
    <mergeCell ref="L187:L188"/>
    <mergeCell ref="M187:M190"/>
    <mergeCell ref="N187:N189"/>
    <mergeCell ref="O187:O188"/>
    <mergeCell ref="L189:L190"/>
    <mergeCell ref="D187:D188"/>
    <mergeCell ref="E187:E190"/>
    <mergeCell ref="F187:F189"/>
    <mergeCell ref="G187:G188"/>
    <mergeCell ref="H187:H188"/>
    <mergeCell ref="I187:I190"/>
    <mergeCell ref="H189:H190"/>
    <mergeCell ref="V59:V61"/>
    <mergeCell ref="W59:W60"/>
    <mergeCell ref="X59:X60"/>
    <mergeCell ref="P63:P64"/>
    <mergeCell ref="Q63:Q66"/>
    <mergeCell ref="R63:R65"/>
    <mergeCell ref="S63:S64"/>
    <mergeCell ref="T63:T64"/>
    <mergeCell ref="U63:U66"/>
    <mergeCell ref="J63:J65"/>
    <mergeCell ref="K63:K64"/>
    <mergeCell ref="L63:L64"/>
    <mergeCell ref="M63:M66"/>
    <mergeCell ref="N63:N65"/>
    <mergeCell ref="O63:O64"/>
    <mergeCell ref="X189:X190"/>
    <mergeCell ref="A63:A66"/>
    <mergeCell ref="B63:B65"/>
    <mergeCell ref="C63:C64"/>
    <mergeCell ref="D63:D64"/>
    <mergeCell ref="E63:E66"/>
    <mergeCell ref="F63:F65"/>
    <mergeCell ref="G63:G64"/>
    <mergeCell ref="H63:H64"/>
    <mergeCell ref="I63:I66"/>
    <mergeCell ref="V187:V189"/>
    <mergeCell ref="W187:W188"/>
    <mergeCell ref="X187:X188"/>
    <mergeCell ref="A187:A190"/>
    <mergeCell ref="B187:B189"/>
    <mergeCell ref="C187:C188"/>
    <mergeCell ref="D65:D66"/>
    <mergeCell ref="H65:H66"/>
    <mergeCell ref="L65:L66"/>
    <mergeCell ref="P65:P66"/>
    <mergeCell ref="T65:T66"/>
    <mergeCell ref="X65:X66"/>
    <mergeCell ref="D193:D194"/>
    <mergeCell ref="P191:P192"/>
    <mergeCell ref="Q191:Q194"/>
    <mergeCell ref="R191:R193"/>
    <mergeCell ref="S191:S192"/>
    <mergeCell ref="T191:T192"/>
    <mergeCell ref="U191:U194"/>
    <mergeCell ref="P193:P194"/>
    <mergeCell ref="T193:T194"/>
    <mergeCell ref="J191:J193"/>
    <mergeCell ref="K191:K192"/>
    <mergeCell ref="L191:L192"/>
    <mergeCell ref="M191:M194"/>
    <mergeCell ref="N191:N193"/>
    <mergeCell ref="O191:O192"/>
    <mergeCell ref="L193:L194"/>
    <mergeCell ref="D191:D192"/>
    <mergeCell ref="E191:E194"/>
    <mergeCell ref="F191:F193"/>
    <mergeCell ref="G191:G192"/>
    <mergeCell ref="H191:H192"/>
    <mergeCell ref="I191:I194"/>
    <mergeCell ref="H193:H194"/>
    <mergeCell ref="V63:V65"/>
    <mergeCell ref="W63:W64"/>
    <mergeCell ref="X63:X64"/>
    <mergeCell ref="P67:P68"/>
    <mergeCell ref="Q67:Q70"/>
    <mergeCell ref="R67:R69"/>
    <mergeCell ref="S67:S68"/>
    <mergeCell ref="T67:T68"/>
    <mergeCell ref="U67:U70"/>
    <mergeCell ref="J67:J69"/>
    <mergeCell ref="K67:K68"/>
    <mergeCell ref="L67:L68"/>
    <mergeCell ref="M67:M70"/>
    <mergeCell ref="N67:N69"/>
    <mergeCell ref="O67:O68"/>
    <mergeCell ref="X193:X194"/>
    <mergeCell ref="A67:A70"/>
    <mergeCell ref="B67:B69"/>
    <mergeCell ref="C67:C68"/>
    <mergeCell ref="D67:D68"/>
    <mergeCell ref="E67:E70"/>
    <mergeCell ref="F67:F69"/>
    <mergeCell ref="G67:G68"/>
    <mergeCell ref="H67:H68"/>
    <mergeCell ref="I67:I70"/>
    <mergeCell ref="V191:V193"/>
    <mergeCell ref="W191:W192"/>
    <mergeCell ref="X191:X192"/>
    <mergeCell ref="A191:A194"/>
    <mergeCell ref="B191:B193"/>
    <mergeCell ref="C191:C192"/>
    <mergeCell ref="D69:D70"/>
    <mergeCell ref="H69:H70"/>
    <mergeCell ref="L69:L70"/>
    <mergeCell ref="P69:P70"/>
    <mergeCell ref="T69:T70"/>
    <mergeCell ref="X69:X70"/>
    <mergeCell ref="D197:D198"/>
    <mergeCell ref="P195:P196"/>
    <mergeCell ref="Q195:Q198"/>
    <mergeCell ref="R195:R197"/>
    <mergeCell ref="S195:S196"/>
    <mergeCell ref="T195:T196"/>
    <mergeCell ref="U195:U198"/>
    <mergeCell ref="P197:P198"/>
    <mergeCell ref="T197:T198"/>
    <mergeCell ref="J195:J197"/>
    <mergeCell ref="K195:K196"/>
    <mergeCell ref="L195:L196"/>
    <mergeCell ref="M195:M198"/>
    <mergeCell ref="N195:N197"/>
    <mergeCell ref="O195:O196"/>
    <mergeCell ref="L197:L198"/>
    <mergeCell ref="D195:D196"/>
    <mergeCell ref="E195:E198"/>
    <mergeCell ref="F195:F197"/>
    <mergeCell ref="G195:G196"/>
    <mergeCell ref="H195:H196"/>
    <mergeCell ref="I195:I198"/>
    <mergeCell ref="H197:H198"/>
    <mergeCell ref="V67:V69"/>
    <mergeCell ref="W67:W68"/>
    <mergeCell ref="X67:X68"/>
    <mergeCell ref="P71:P72"/>
    <mergeCell ref="Q71:Q74"/>
    <mergeCell ref="R71:R73"/>
    <mergeCell ref="S71:S72"/>
    <mergeCell ref="T71:T72"/>
    <mergeCell ref="U71:U74"/>
    <mergeCell ref="J71:J73"/>
    <mergeCell ref="K71:K72"/>
    <mergeCell ref="L71:L72"/>
    <mergeCell ref="M71:M74"/>
    <mergeCell ref="N71:N73"/>
    <mergeCell ref="O71:O72"/>
    <mergeCell ref="X197:X198"/>
    <mergeCell ref="A71:A74"/>
    <mergeCell ref="B71:B73"/>
    <mergeCell ref="C71:C72"/>
    <mergeCell ref="D71:D72"/>
    <mergeCell ref="E71:E74"/>
    <mergeCell ref="F71:F73"/>
    <mergeCell ref="G71:G72"/>
    <mergeCell ref="H71:H72"/>
    <mergeCell ref="I71:I74"/>
    <mergeCell ref="V195:V197"/>
    <mergeCell ref="W195:W196"/>
    <mergeCell ref="X195:X196"/>
    <mergeCell ref="A195:A198"/>
    <mergeCell ref="B195:B197"/>
    <mergeCell ref="C195:C196"/>
    <mergeCell ref="D73:D74"/>
    <mergeCell ref="H73:H74"/>
    <mergeCell ref="L73:L74"/>
    <mergeCell ref="P73:P74"/>
    <mergeCell ref="T73:T74"/>
    <mergeCell ref="X73:X74"/>
    <mergeCell ref="V71:V73"/>
    <mergeCell ref="W71:W72"/>
    <mergeCell ref="X71:X72"/>
    <mergeCell ref="D201:D202"/>
    <mergeCell ref="P199:P200"/>
    <mergeCell ref="Q199:Q202"/>
    <mergeCell ref="R199:R201"/>
    <mergeCell ref="S199:S200"/>
    <mergeCell ref="T199:T200"/>
    <mergeCell ref="U199:U202"/>
    <mergeCell ref="P201:P202"/>
    <mergeCell ref="T201:T202"/>
    <mergeCell ref="J199:J201"/>
    <mergeCell ref="K199:K200"/>
    <mergeCell ref="L199:L200"/>
    <mergeCell ref="M199:M202"/>
    <mergeCell ref="N199:N201"/>
    <mergeCell ref="O199:O200"/>
    <mergeCell ref="L201:L202"/>
    <mergeCell ref="D199:D200"/>
    <mergeCell ref="E199:E202"/>
    <mergeCell ref="F199:F201"/>
    <mergeCell ref="G199:G200"/>
    <mergeCell ref="H199:H200"/>
    <mergeCell ref="I199:I202"/>
    <mergeCell ref="H201:H202"/>
    <mergeCell ref="P75:P76"/>
    <mergeCell ref="Q75:Q78"/>
    <mergeCell ref="R75:R77"/>
    <mergeCell ref="S75:S76"/>
    <mergeCell ref="T75:T76"/>
    <mergeCell ref="U75:U78"/>
    <mergeCell ref="J75:J77"/>
    <mergeCell ref="K75:K76"/>
    <mergeCell ref="L75:L76"/>
    <mergeCell ref="M75:M78"/>
    <mergeCell ref="N75:N77"/>
    <mergeCell ref="O75:O76"/>
    <mergeCell ref="X201:X202"/>
    <mergeCell ref="A75:A78"/>
    <mergeCell ref="B75:B77"/>
    <mergeCell ref="C75:C76"/>
    <mergeCell ref="D75:D76"/>
    <mergeCell ref="E75:E78"/>
    <mergeCell ref="F75:F77"/>
    <mergeCell ref="G75:G76"/>
    <mergeCell ref="H75:H76"/>
    <mergeCell ref="I75:I78"/>
    <mergeCell ref="V199:V201"/>
    <mergeCell ref="W199:W200"/>
    <mergeCell ref="X199:X200"/>
    <mergeCell ref="A199:A202"/>
    <mergeCell ref="B199:B201"/>
    <mergeCell ref="C199:C200"/>
    <mergeCell ref="D77:D78"/>
    <mergeCell ref="H77:H78"/>
    <mergeCell ref="L77:L78"/>
    <mergeCell ref="P77:P78"/>
    <mergeCell ref="T77:T78"/>
    <mergeCell ref="X77:X78"/>
    <mergeCell ref="D205:D206"/>
    <mergeCell ref="P203:P204"/>
    <mergeCell ref="Q203:Q206"/>
    <mergeCell ref="R203:R205"/>
    <mergeCell ref="S203:S204"/>
    <mergeCell ref="T203:T204"/>
    <mergeCell ref="U203:U206"/>
    <mergeCell ref="P205:P206"/>
    <mergeCell ref="T205:T206"/>
    <mergeCell ref="J203:J205"/>
    <mergeCell ref="K203:K204"/>
    <mergeCell ref="L203:L204"/>
    <mergeCell ref="M203:M206"/>
    <mergeCell ref="N203:N205"/>
    <mergeCell ref="O203:O204"/>
    <mergeCell ref="L205:L206"/>
    <mergeCell ref="D203:D204"/>
    <mergeCell ref="E203:E206"/>
    <mergeCell ref="F203:F205"/>
    <mergeCell ref="G203:G204"/>
    <mergeCell ref="H203:H204"/>
    <mergeCell ref="I203:I206"/>
    <mergeCell ref="H205:H206"/>
    <mergeCell ref="V75:V77"/>
    <mergeCell ref="W75:W76"/>
    <mergeCell ref="X75:X76"/>
    <mergeCell ref="P79:P80"/>
    <mergeCell ref="Q79:Q82"/>
    <mergeCell ref="R79:R81"/>
    <mergeCell ref="S79:S80"/>
    <mergeCell ref="T79:T80"/>
    <mergeCell ref="U79:U82"/>
    <mergeCell ref="J79:J81"/>
    <mergeCell ref="K79:K80"/>
    <mergeCell ref="L79:L80"/>
    <mergeCell ref="M79:M82"/>
    <mergeCell ref="N79:N81"/>
    <mergeCell ref="O79:O80"/>
    <mergeCell ref="X205:X206"/>
    <mergeCell ref="A79:A82"/>
    <mergeCell ref="B79:B81"/>
    <mergeCell ref="C79:C80"/>
    <mergeCell ref="D79:D80"/>
    <mergeCell ref="E79:E82"/>
    <mergeCell ref="F79:F81"/>
    <mergeCell ref="G79:G80"/>
    <mergeCell ref="H79:H80"/>
    <mergeCell ref="I79:I82"/>
    <mergeCell ref="V203:V205"/>
    <mergeCell ref="W203:W204"/>
    <mergeCell ref="X203:X204"/>
    <mergeCell ref="A203:A206"/>
    <mergeCell ref="B203:B205"/>
    <mergeCell ref="C203:C204"/>
    <mergeCell ref="D81:D82"/>
    <mergeCell ref="H81:H82"/>
    <mergeCell ref="L81:L82"/>
    <mergeCell ref="P81:P82"/>
    <mergeCell ref="T81:T82"/>
    <mergeCell ref="X81:X82"/>
    <mergeCell ref="V79:V81"/>
    <mergeCell ref="W79:W80"/>
    <mergeCell ref="D209:D210"/>
    <mergeCell ref="P207:P208"/>
    <mergeCell ref="Q207:Q210"/>
    <mergeCell ref="R207:R209"/>
    <mergeCell ref="S207:S208"/>
    <mergeCell ref="T207:T208"/>
    <mergeCell ref="U207:U210"/>
    <mergeCell ref="P209:P210"/>
    <mergeCell ref="T209:T210"/>
    <mergeCell ref="J207:J209"/>
    <mergeCell ref="K207:K208"/>
    <mergeCell ref="L207:L208"/>
    <mergeCell ref="M207:M210"/>
    <mergeCell ref="N207:N209"/>
    <mergeCell ref="O207:O208"/>
    <mergeCell ref="L209:L210"/>
    <mergeCell ref="D207:D208"/>
    <mergeCell ref="E207:E210"/>
    <mergeCell ref="F207:F209"/>
    <mergeCell ref="G207:G208"/>
    <mergeCell ref="H207:H208"/>
    <mergeCell ref="I207:I210"/>
    <mergeCell ref="H209:H210"/>
    <mergeCell ref="X79:X80"/>
    <mergeCell ref="P83:P84"/>
    <mergeCell ref="Q83:Q86"/>
    <mergeCell ref="R83:R85"/>
    <mergeCell ref="S83:S84"/>
    <mergeCell ref="T83:T84"/>
    <mergeCell ref="U83:U86"/>
    <mergeCell ref="J83:J85"/>
    <mergeCell ref="K83:K84"/>
    <mergeCell ref="L83:L84"/>
    <mergeCell ref="M83:M86"/>
    <mergeCell ref="N83:N85"/>
    <mergeCell ref="O83:O84"/>
    <mergeCell ref="X209:X210"/>
    <mergeCell ref="A83:A86"/>
    <mergeCell ref="B83:B85"/>
    <mergeCell ref="C83:C84"/>
    <mergeCell ref="D83:D84"/>
    <mergeCell ref="E83:E86"/>
    <mergeCell ref="F83:F85"/>
    <mergeCell ref="G83:G84"/>
    <mergeCell ref="H83:H84"/>
    <mergeCell ref="I83:I86"/>
    <mergeCell ref="V207:V209"/>
    <mergeCell ref="W207:W208"/>
    <mergeCell ref="X207:X208"/>
    <mergeCell ref="A207:A210"/>
    <mergeCell ref="B207:B209"/>
    <mergeCell ref="C207:C208"/>
    <mergeCell ref="D85:D86"/>
    <mergeCell ref="H85:H86"/>
    <mergeCell ref="L85:L86"/>
    <mergeCell ref="P85:P86"/>
    <mergeCell ref="T85:T86"/>
    <mergeCell ref="X85:X86"/>
    <mergeCell ref="D213:D214"/>
    <mergeCell ref="P211:P212"/>
    <mergeCell ref="Q211:Q214"/>
    <mergeCell ref="R211:R213"/>
    <mergeCell ref="S211:S212"/>
    <mergeCell ref="T211:T212"/>
    <mergeCell ref="U211:U214"/>
    <mergeCell ref="P213:P214"/>
    <mergeCell ref="T213:T214"/>
    <mergeCell ref="J211:J213"/>
    <mergeCell ref="K211:K212"/>
    <mergeCell ref="L211:L212"/>
    <mergeCell ref="M211:M214"/>
    <mergeCell ref="N211:N213"/>
    <mergeCell ref="O211:O212"/>
    <mergeCell ref="L213:L214"/>
    <mergeCell ref="D211:D212"/>
    <mergeCell ref="E211:E214"/>
    <mergeCell ref="F211:F213"/>
    <mergeCell ref="G211:G212"/>
    <mergeCell ref="H211:H212"/>
    <mergeCell ref="I211:I214"/>
    <mergeCell ref="H213:H214"/>
    <mergeCell ref="V83:V85"/>
    <mergeCell ref="W83:W84"/>
    <mergeCell ref="X83:X84"/>
    <mergeCell ref="P87:P88"/>
    <mergeCell ref="Q87:Q90"/>
    <mergeCell ref="R87:R89"/>
    <mergeCell ref="S87:S88"/>
    <mergeCell ref="T87:T88"/>
    <mergeCell ref="U87:U90"/>
    <mergeCell ref="J87:J89"/>
    <mergeCell ref="K87:K88"/>
    <mergeCell ref="L87:L88"/>
    <mergeCell ref="M87:M90"/>
    <mergeCell ref="N87:N89"/>
    <mergeCell ref="O87:O88"/>
    <mergeCell ref="X213:X214"/>
    <mergeCell ref="A87:A90"/>
    <mergeCell ref="B87:B89"/>
    <mergeCell ref="C87:C88"/>
    <mergeCell ref="D87:D88"/>
    <mergeCell ref="E87:E90"/>
    <mergeCell ref="F87:F89"/>
    <mergeCell ref="G87:G88"/>
    <mergeCell ref="H87:H88"/>
    <mergeCell ref="I87:I90"/>
    <mergeCell ref="V211:V213"/>
    <mergeCell ref="W211:W212"/>
    <mergeCell ref="X211:X212"/>
    <mergeCell ref="A211:A214"/>
    <mergeCell ref="B211:B213"/>
    <mergeCell ref="C211:C212"/>
    <mergeCell ref="D89:D90"/>
    <mergeCell ref="H89:H90"/>
    <mergeCell ref="L89:L90"/>
    <mergeCell ref="P89:P90"/>
    <mergeCell ref="T89:T90"/>
    <mergeCell ref="X89:X90"/>
    <mergeCell ref="V87:V89"/>
    <mergeCell ref="D217:D218"/>
    <mergeCell ref="P215:P216"/>
    <mergeCell ref="Q215:Q218"/>
    <mergeCell ref="R215:R217"/>
    <mergeCell ref="S215:S216"/>
    <mergeCell ref="T215:T216"/>
    <mergeCell ref="U215:U218"/>
    <mergeCell ref="P217:P218"/>
    <mergeCell ref="T217:T218"/>
    <mergeCell ref="J215:J217"/>
    <mergeCell ref="K215:K216"/>
    <mergeCell ref="L215:L216"/>
    <mergeCell ref="M215:M218"/>
    <mergeCell ref="N215:N217"/>
    <mergeCell ref="O215:O216"/>
    <mergeCell ref="L217:L218"/>
    <mergeCell ref="D215:D216"/>
    <mergeCell ref="E215:E218"/>
    <mergeCell ref="F215:F217"/>
    <mergeCell ref="G215:G216"/>
    <mergeCell ref="H215:H216"/>
    <mergeCell ref="I215:I218"/>
    <mergeCell ref="H217:H218"/>
    <mergeCell ref="W87:W88"/>
    <mergeCell ref="X87:X88"/>
    <mergeCell ref="P91:P92"/>
    <mergeCell ref="Q91:Q94"/>
    <mergeCell ref="R91:R93"/>
    <mergeCell ref="S91:S92"/>
    <mergeCell ref="T91:T92"/>
    <mergeCell ref="U91:U94"/>
    <mergeCell ref="J91:J93"/>
    <mergeCell ref="K91:K92"/>
    <mergeCell ref="L91:L92"/>
    <mergeCell ref="M91:M94"/>
    <mergeCell ref="N91:N93"/>
    <mergeCell ref="O91:O92"/>
    <mergeCell ref="X217:X218"/>
    <mergeCell ref="A91:A94"/>
    <mergeCell ref="B91:B93"/>
    <mergeCell ref="C91:C92"/>
    <mergeCell ref="D91:D92"/>
    <mergeCell ref="E91:E94"/>
    <mergeCell ref="F91:F93"/>
    <mergeCell ref="G91:G92"/>
    <mergeCell ref="H91:H92"/>
    <mergeCell ref="I91:I94"/>
    <mergeCell ref="V215:V217"/>
    <mergeCell ref="W215:W216"/>
    <mergeCell ref="X215:X216"/>
    <mergeCell ref="A215:A218"/>
    <mergeCell ref="B215:B217"/>
    <mergeCell ref="C215:C216"/>
    <mergeCell ref="D93:D94"/>
    <mergeCell ref="H93:H94"/>
    <mergeCell ref="L93:L94"/>
    <mergeCell ref="P93:P94"/>
    <mergeCell ref="T93:T94"/>
    <mergeCell ref="X93:X94"/>
    <mergeCell ref="D221:D222"/>
    <mergeCell ref="P219:P220"/>
    <mergeCell ref="Q219:Q222"/>
    <mergeCell ref="R219:R221"/>
    <mergeCell ref="S219:S220"/>
    <mergeCell ref="T219:T220"/>
    <mergeCell ref="U219:U222"/>
    <mergeCell ref="P221:P222"/>
    <mergeCell ref="T221:T222"/>
    <mergeCell ref="J219:J221"/>
    <mergeCell ref="K219:K220"/>
    <mergeCell ref="L219:L220"/>
    <mergeCell ref="M219:M222"/>
    <mergeCell ref="N219:N221"/>
    <mergeCell ref="O219:O220"/>
    <mergeCell ref="L221:L222"/>
    <mergeCell ref="D219:D220"/>
    <mergeCell ref="E219:E222"/>
    <mergeCell ref="F219:F221"/>
    <mergeCell ref="G219:G220"/>
    <mergeCell ref="H219:H220"/>
    <mergeCell ref="I219:I222"/>
    <mergeCell ref="H221:H222"/>
    <mergeCell ref="V91:V93"/>
    <mergeCell ref="W91:W92"/>
    <mergeCell ref="X91:X92"/>
    <mergeCell ref="P95:P96"/>
    <mergeCell ref="Q95:Q98"/>
    <mergeCell ref="R95:R97"/>
    <mergeCell ref="S95:S96"/>
    <mergeCell ref="T95:T96"/>
    <mergeCell ref="U95:U98"/>
    <mergeCell ref="J95:J97"/>
    <mergeCell ref="K95:K96"/>
    <mergeCell ref="L95:L96"/>
    <mergeCell ref="M95:M98"/>
    <mergeCell ref="N95:N97"/>
    <mergeCell ref="O95:O96"/>
    <mergeCell ref="X221:X222"/>
    <mergeCell ref="A95:A98"/>
    <mergeCell ref="B95:B97"/>
    <mergeCell ref="C95:C96"/>
    <mergeCell ref="D95:D96"/>
    <mergeCell ref="E95:E98"/>
    <mergeCell ref="F95:F97"/>
    <mergeCell ref="G95:G96"/>
    <mergeCell ref="H95:H96"/>
    <mergeCell ref="I95:I98"/>
    <mergeCell ref="V219:V221"/>
    <mergeCell ref="W219:W220"/>
    <mergeCell ref="X219:X220"/>
    <mergeCell ref="A219:A222"/>
    <mergeCell ref="B219:B221"/>
    <mergeCell ref="C219:C220"/>
    <mergeCell ref="D97:D98"/>
    <mergeCell ref="H97:H98"/>
    <mergeCell ref="L97:L98"/>
    <mergeCell ref="P97:P98"/>
    <mergeCell ref="T97:T98"/>
    <mergeCell ref="X97:X98"/>
    <mergeCell ref="D225:D226"/>
    <mergeCell ref="P223:P224"/>
    <mergeCell ref="Q223:Q226"/>
    <mergeCell ref="R223:R225"/>
    <mergeCell ref="S223:S224"/>
    <mergeCell ref="T223:T224"/>
    <mergeCell ref="U223:U226"/>
    <mergeCell ref="P225:P226"/>
    <mergeCell ref="T225:T226"/>
    <mergeCell ref="J223:J225"/>
    <mergeCell ref="K223:K224"/>
    <mergeCell ref="L223:L224"/>
    <mergeCell ref="M223:M226"/>
    <mergeCell ref="N223:N225"/>
    <mergeCell ref="O223:O224"/>
    <mergeCell ref="L225:L226"/>
    <mergeCell ref="D223:D224"/>
    <mergeCell ref="E223:E226"/>
    <mergeCell ref="F223:F225"/>
    <mergeCell ref="G223:G224"/>
    <mergeCell ref="H223:H224"/>
    <mergeCell ref="I223:I226"/>
    <mergeCell ref="H225:H226"/>
    <mergeCell ref="V95:V97"/>
    <mergeCell ref="W95:W96"/>
    <mergeCell ref="X95:X96"/>
    <mergeCell ref="P99:P100"/>
    <mergeCell ref="Q99:Q102"/>
    <mergeCell ref="R99:R101"/>
    <mergeCell ref="S99:S100"/>
    <mergeCell ref="T99:T100"/>
    <mergeCell ref="U99:U102"/>
    <mergeCell ref="J99:J101"/>
    <mergeCell ref="K99:K100"/>
    <mergeCell ref="L99:L100"/>
    <mergeCell ref="M99:M102"/>
    <mergeCell ref="N99:N101"/>
    <mergeCell ref="O99:O100"/>
    <mergeCell ref="X225:X226"/>
    <mergeCell ref="A99:A102"/>
    <mergeCell ref="B99:B101"/>
    <mergeCell ref="C99:C100"/>
    <mergeCell ref="D99:D100"/>
    <mergeCell ref="E99:E102"/>
    <mergeCell ref="F99:F101"/>
    <mergeCell ref="G99:G100"/>
    <mergeCell ref="H99:H100"/>
    <mergeCell ref="I99:I102"/>
    <mergeCell ref="V223:V225"/>
    <mergeCell ref="W223:W224"/>
    <mergeCell ref="X223:X224"/>
    <mergeCell ref="A223:A226"/>
    <mergeCell ref="B223:B225"/>
    <mergeCell ref="C223:C224"/>
    <mergeCell ref="D101:D102"/>
    <mergeCell ref="H101:H102"/>
    <mergeCell ref="L101:L102"/>
    <mergeCell ref="P101:P102"/>
    <mergeCell ref="T101:T102"/>
    <mergeCell ref="X101:X102"/>
    <mergeCell ref="D229:D230"/>
    <mergeCell ref="P227:P228"/>
    <mergeCell ref="Q227:Q230"/>
    <mergeCell ref="R227:R229"/>
    <mergeCell ref="S227:S228"/>
    <mergeCell ref="T227:T228"/>
    <mergeCell ref="U227:U230"/>
    <mergeCell ref="P229:P230"/>
    <mergeCell ref="T229:T230"/>
    <mergeCell ref="J227:J229"/>
    <mergeCell ref="K227:K228"/>
    <mergeCell ref="L227:L228"/>
    <mergeCell ref="M227:M230"/>
    <mergeCell ref="N227:N229"/>
    <mergeCell ref="O227:O228"/>
    <mergeCell ref="L229:L230"/>
    <mergeCell ref="D227:D228"/>
    <mergeCell ref="E227:E230"/>
    <mergeCell ref="F227:F229"/>
    <mergeCell ref="G227:G228"/>
    <mergeCell ref="H227:H228"/>
    <mergeCell ref="I227:I230"/>
    <mergeCell ref="H229:H230"/>
    <mergeCell ref="V99:V101"/>
    <mergeCell ref="W99:W100"/>
    <mergeCell ref="X99:X100"/>
    <mergeCell ref="P103:P104"/>
    <mergeCell ref="Q103:Q106"/>
    <mergeCell ref="R103:R105"/>
    <mergeCell ref="S103:S104"/>
    <mergeCell ref="T103:T104"/>
    <mergeCell ref="U103:U106"/>
    <mergeCell ref="J103:J105"/>
    <mergeCell ref="K103:K104"/>
    <mergeCell ref="L103:L104"/>
    <mergeCell ref="M103:M106"/>
    <mergeCell ref="N103:N105"/>
    <mergeCell ref="O103:O104"/>
    <mergeCell ref="X229:X230"/>
    <mergeCell ref="A103:A106"/>
    <mergeCell ref="B103:B105"/>
    <mergeCell ref="C103:C104"/>
    <mergeCell ref="D103:D104"/>
    <mergeCell ref="E103:E106"/>
    <mergeCell ref="F103:F105"/>
    <mergeCell ref="G103:G104"/>
    <mergeCell ref="H103:H104"/>
    <mergeCell ref="I103:I106"/>
    <mergeCell ref="V227:V229"/>
    <mergeCell ref="W227:W228"/>
    <mergeCell ref="X227:X228"/>
    <mergeCell ref="A227:A230"/>
    <mergeCell ref="B227:B229"/>
    <mergeCell ref="C227:C228"/>
    <mergeCell ref="D105:D106"/>
    <mergeCell ref="H105:H106"/>
    <mergeCell ref="L105:L106"/>
    <mergeCell ref="P105:P106"/>
    <mergeCell ref="T105:T106"/>
    <mergeCell ref="X105:X106"/>
    <mergeCell ref="D233:D234"/>
    <mergeCell ref="P231:P232"/>
    <mergeCell ref="Q231:Q234"/>
    <mergeCell ref="R231:R233"/>
    <mergeCell ref="S231:S232"/>
    <mergeCell ref="T231:T232"/>
    <mergeCell ref="U231:U234"/>
    <mergeCell ref="P233:P234"/>
    <mergeCell ref="T233:T234"/>
    <mergeCell ref="J231:J233"/>
    <mergeCell ref="K231:K232"/>
    <mergeCell ref="L231:L232"/>
    <mergeCell ref="M231:M234"/>
    <mergeCell ref="N231:N233"/>
    <mergeCell ref="O231:O232"/>
    <mergeCell ref="L233:L234"/>
    <mergeCell ref="D231:D232"/>
    <mergeCell ref="E231:E234"/>
    <mergeCell ref="F231:F233"/>
    <mergeCell ref="G231:G232"/>
    <mergeCell ref="H231:H232"/>
    <mergeCell ref="I231:I234"/>
    <mergeCell ref="H233:H234"/>
    <mergeCell ref="V103:V105"/>
    <mergeCell ref="W103:W104"/>
    <mergeCell ref="X103:X104"/>
    <mergeCell ref="P107:P108"/>
    <mergeCell ref="Q107:Q110"/>
    <mergeCell ref="R107:R109"/>
    <mergeCell ref="S107:S108"/>
    <mergeCell ref="T107:T108"/>
    <mergeCell ref="U107:U110"/>
    <mergeCell ref="J107:J109"/>
    <mergeCell ref="K107:K108"/>
    <mergeCell ref="L107:L108"/>
    <mergeCell ref="M107:M110"/>
    <mergeCell ref="N107:N109"/>
    <mergeCell ref="O107:O108"/>
    <mergeCell ref="X233:X234"/>
    <mergeCell ref="A107:A110"/>
    <mergeCell ref="B107:B109"/>
    <mergeCell ref="C107:C108"/>
    <mergeCell ref="D107:D108"/>
    <mergeCell ref="E107:E110"/>
    <mergeCell ref="F107:F109"/>
    <mergeCell ref="G107:G108"/>
    <mergeCell ref="H107:H108"/>
    <mergeCell ref="I107:I110"/>
    <mergeCell ref="V231:V233"/>
    <mergeCell ref="W231:W232"/>
    <mergeCell ref="X231:X232"/>
    <mergeCell ref="A231:A234"/>
    <mergeCell ref="B231:B233"/>
    <mergeCell ref="C231:C232"/>
    <mergeCell ref="D109:D110"/>
    <mergeCell ref="H109:H110"/>
    <mergeCell ref="L109:L110"/>
    <mergeCell ref="P109:P110"/>
    <mergeCell ref="T109:T110"/>
    <mergeCell ref="X109:X110"/>
    <mergeCell ref="V107:V109"/>
    <mergeCell ref="W107:W108"/>
    <mergeCell ref="X107:X108"/>
    <mergeCell ref="D237:D238"/>
    <mergeCell ref="P235:P236"/>
    <mergeCell ref="Q235:Q238"/>
    <mergeCell ref="R235:R237"/>
    <mergeCell ref="S235:S236"/>
    <mergeCell ref="T235:T236"/>
    <mergeCell ref="U235:U238"/>
    <mergeCell ref="P237:P238"/>
    <mergeCell ref="T237:T238"/>
    <mergeCell ref="J235:J237"/>
    <mergeCell ref="K235:K236"/>
    <mergeCell ref="L235:L236"/>
    <mergeCell ref="M235:M238"/>
    <mergeCell ref="N235:N237"/>
    <mergeCell ref="O235:O236"/>
    <mergeCell ref="L237:L238"/>
    <mergeCell ref="D235:D236"/>
    <mergeCell ref="E235:E238"/>
    <mergeCell ref="F235:F237"/>
    <mergeCell ref="G235:G236"/>
    <mergeCell ref="H235:H236"/>
    <mergeCell ref="I235:I238"/>
    <mergeCell ref="H237:H238"/>
    <mergeCell ref="P111:P112"/>
    <mergeCell ref="Q111:Q114"/>
    <mergeCell ref="R111:R113"/>
    <mergeCell ref="S111:S112"/>
    <mergeCell ref="T111:T112"/>
    <mergeCell ref="U111:U114"/>
    <mergeCell ref="J111:J113"/>
    <mergeCell ref="K111:K112"/>
    <mergeCell ref="L111:L112"/>
    <mergeCell ref="M111:M114"/>
    <mergeCell ref="N111:N113"/>
    <mergeCell ref="O111:O112"/>
    <mergeCell ref="X237:X238"/>
    <mergeCell ref="A111:A114"/>
    <mergeCell ref="B111:B113"/>
    <mergeCell ref="C111:C112"/>
    <mergeCell ref="D111:D112"/>
    <mergeCell ref="E111:E114"/>
    <mergeCell ref="F111:F113"/>
    <mergeCell ref="G111:G112"/>
    <mergeCell ref="H111:H112"/>
    <mergeCell ref="I111:I114"/>
    <mergeCell ref="V235:V237"/>
    <mergeCell ref="W235:W236"/>
    <mergeCell ref="X235:X236"/>
    <mergeCell ref="A235:A238"/>
    <mergeCell ref="B235:B237"/>
    <mergeCell ref="C235:C236"/>
    <mergeCell ref="D113:D114"/>
    <mergeCell ref="H113:H114"/>
    <mergeCell ref="L113:L114"/>
    <mergeCell ref="P113:P114"/>
    <mergeCell ref="T113:T114"/>
    <mergeCell ref="X113:X114"/>
    <mergeCell ref="D241:D242"/>
    <mergeCell ref="P239:P240"/>
    <mergeCell ref="Q239:Q242"/>
    <mergeCell ref="R239:R241"/>
    <mergeCell ref="S239:S240"/>
    <mergeCell ref="T239:T240"/>
    <mergeCell ref="U239:U242"/>
    <mergeCell ref="P241:P242"/>
    <mergeCell ref="T241:T242"/>
    <mergeCell ref="J239:J241"/>
    <mergeCell ref="K239:K240"/>
    <mergeCell ref="L239:L240"/>
    <mergeCell ref="M239:M242"/>
    <mergeCell ref="N239:N241"/>
    <mergeCell ref="O239:O240"/>
    <mergeCell ref="L241:L242"/>
    <mergeCell ref="D239:D240"/>
    <mergeCell ref="E239:E242"/>
    <mergeCell ref="F239:F241"/>
    <mergeCell ref="G239:G240"/>
    <mergeCell ref="H239:H240"/>
    <mergeCell ref="I239:I242"/>
    <mergeCell ref="H241:H242"/>
    <mergeCell ref="V111:V113"/>
    <mergeCell ref="W111:W112"/>
    <mergeCell ref="X111:X112"/>
    <mergeCell ref="P117:P118"/>
    <mergeCell ref="T117:T118"/>
    <mergeCell ref="X117:X118"/>
    <mergeCell ref="V115:V117"/>
    <mergeCell ref="C243:C244"/>
    <mergeCell ref="P115:P116"/>
    <mergeCell ref="Q115:Q118"/>
    <mergeCell ref="R115:R117"/>
    <mergeCell ref="S115:S116"/>
    <mergeCell ref="T115:T116"/>
    <mergeCell ref="U115:U118"/>
    <mergeCell ref="J115:J117"/>
    <mergeCell ref="K115:K116"/>
    <mergeCell ref="L115:L116"/>
    <mergeCell ref="M115:M118"/>
    <mergeCell ref="N115:N117"/>
    <mergeCell ref="O115:O116"/>
    <mergeCell ref="X241:X242"/>
    <mergeCell ref="A115:A118"/>
    <mergeCell ref="B115:B117"/>
    <mergeCell ref="C115:C116"/>
    <mergeCell ref="D115:D116"/>
    <mergeCell ref="E115:E118"/>
    <mergeCell ref="F115:F117"/>
    <mergeCell ref="G115:G116"/>
    <mergeCell ref="H115:H116"/>
    <mergeCell ref="I115:I118"/>
    <mergeCell ref="V239:V241"/>
    <mergeCell ref="W239:W240"/>
    <mergeCell ref="X239:X240"/>
    <mergeCell ref="A239:A242"/>
    <mergeCell ref="B239:B241"/>
    <mergeCell ref="C239:C240"/>
    <mergeCell ref="D117:D118"/>
    <mergeCell ref="H117:H118"/>
    <mergeCell ref="L117:L118"/>
    <mergeCell ref="W243:W244"/>
    <mergeCell ref="X243:X244"/>
    <mergeCell ref="D245:D246"/>
    <mergeCell ref="P243:P244"/>
    <mergeCell ref="Q243:Q246"/>
    <mergeCell ref="R243:R245"/>
    <mergeCell ref="S243:S244"/>
    <mergeCell ref="T243:T244"/>
    <mergeCell ref="U243:U246"/>
    <mergeCell ref="P245:P246"/>
    <mergeCell ref="T245:T246"/>
    <mergeCell ref="J243:J245"/>
    <mergeCell ref="K243:K244"/>
    <mergeCell ref="L243:L244"/>
    <mergeCell ref="M243:M246"/>
    <mergeCell ref="N243:N245"/>
    <mergeCell ref="O243:O244"/>
    <mergeCell ref="L245:L246"/>
    <mergeCell ref="D243:D244"/>
    <mergeCell ref="E243:E246"/>
    <mergeCell ref="F243:F245"/>
    <mergeCell ref="G243:G244"/>
    <mergeCell ref="H243:H244"/>
    <mergeCell ref="I243:I246"/>
    <mergeCell ref="H245:H246"/>
    <mergeCell ref="H247:H248"/>
    <mergeCell ref="I247:I250"/>
    <mergeCell ref="W115:W116"/>
    <mergeCell ref="X115:X116"/>
    <mergeCell ref="W119:W120"/>
    <mergeCell ref="X119:X120"/>
    <mergeCell ref="A247:A250"/>
    <mergeCell ref="B247:B249"/>
    <mergeCell ref="C247:C248"/>
    <mergeCell ref="P119:P120"/>
    <mergeCell ref="Q119:Q122"/>
    <mergeCell ref="R119:R121"/>
    <mergeCell ref="S119:S120"/>
    <mergeCell ref="T119:T120"/>
    <mergeCell ref="U119:U122"/>
    <mergeCell ref="J119:J121"/>
    <mergeCell ref="K119:K120"/>
    <mergeCell ref="L119:L120"/>
    <mergeCell ref="M119:M122"/>
    <mergeCell ref="N119:N121"/>
    <mergeCell ref="O119:O120"/>
    <mergeCell ref="X245:X246"/>
    <mergeCell ref="A119:A122"/>
    <mergeCell ref="B119:B121"/>
    <mergeCell ref="C119:C120"/>
    <mergeCell ref="D119:D120"/>
    <mergeCell ref="E119:E122"/>
    <mergeCell ref="F119:F121"/>
    <mergeCell ref="G119:G120"/>
    <mergeCell ref="H119:H120"/>
    <mergeCell ref="I119:I122"/>
    <mergeCell ref="V243:V245"/>
    <mergeCell ref="G123:G124"/>
    <mergeCell ref="H123:H124"/>
    <mergeCell ref="A243:A246"/>
    <mergeCell ref="B243:B245"/>
    <mergeCell ref="W247:W248"/>
    <mergeCell ref="X247:X248"/>
    <mergeCell ref="D121:D122"/>
    <mergeCell ref="H121:H122"/>
    <mergeCell ref="L121:L122"/>
    <mergeCell ref="P121:P122"/>
    <mergeCell ref="T121:T122"/>
    <mergeCell ref="X121:X122"/>
    <mergeCell ref="D249:D250"/>
    <mergeCell ref="P247:P248"/>
    <mergeCell ref="Q247:Q250"/>
    <mergeCell ref="R247:R249"/>
    <mergeCell ref="S247:S248"/>
    <mergeCell ref="T247:T248"/>
    <mergeCell ref="U247:U250"/>
    <mergeCell ref="P249:P250"/>
    <mergeCell ref="T249:T250"/>
    <mergeCell ref="J247:J249"/>
    <mergeCell ref="K247:K248"/>
    <mergeCell ref="L247:L248"/>
    <mergeCell ref="M247:M250"/>
    <mergeCell ref="N247:N249"/>
    <mergeCell ref="O247:O248"/>
    <mergeCell ref="L249:L250"/>
    <mergeCell ref="D247:D248"/>
    <mergeCell ref="E247:E250"/>
    <mergeCell ref="F247:F249"/>
    <mergeCell ref="G247:G248"/>
    <mergeCell ref="D251:D252"/>
    <mergeCell ref="E251:E254"/>
    <mergeCell ref="H249:H250"/>
    <mergeCell ref="V119:V121"/>
    <mergeCell ref="H251:H252"/>
    <mergeCell ref="I251:I254"/>
    <mergeCell ref="H253:H254"/>
    <mergeCell ref="V123:V125"/>
    <mergeCell ref="W123:W124"/>
    <mergeCell ref="X123:X124"/>
    <mergeCell ref="A251:A254"/>
    <mergeCell ref="B251:B253"/>
    <mergeCell ref="C251:C252"/>
    <mergeCell ref="P123:P124"/>
    <mergeCell ref="Q123:Q126"/>
    <mergeCell ref="R123:R125"/>
    <mergeCell ref="S123:S124"/>
    <mergeCell ref="T123:T124"/>
    <mergeCell ref="U123:U126"/>
    <mergeCell ref="J123:J125"/>
    <mergeCell ref="K123:K124"/>
    <mergeCell ref="L123:L124"/>
    <mergeCell ref="M123:M126"/>
    <mergeCell ref="N123:N125"/>
    <mergeCell ref="O123:O124"/>
    <mergeCell ref="X249:X250"/>
    <mergeCell ref="A123:A126"/>
    <mergeCell ref="B123:B125"/>
    <mergeCell ref="C123:C124"/>
    <mergeCell ref="D123:D124"/>
    <mergeCell ref="E123:E126"/>
    <mergeCell ref="F123:F125"/>
    <mergeCell ref="F251:F253"/>
    <mergeCell ref="G251:G252"/>
    <mergeCell ref="I123:I126"/>
    <mergeCell ref="V247:V249"/>
    <mergeCell ref="X253:X254"/>
    <mergeCell ref="A1:X1"/>
    <mergeCell ref="A129:X129"/>
    <mergeCell ref="V251:V253"/>
    <mergeCell ref="W251:W252"/>
    <mergeCell ref="X251:X252"/>
    <mergeCell ref="D125:D126"/>
    <mergeCell ref="H125:H126"/>
    <mergeCell ref="L125:L126"/>
    <mergeCell ref="P125:P126"/>
    <mergeCell ref="T125:T126"/>
    <mergeCell ref="X125:X126"/>
    <mergeCell ref="D253:D254"/>
    <mergeCell ref="P251:P252"/>
    <mergeCell ref="Q251:Q254"/>
    <mergeCell ref="R251:R253"/>
    <mergeCell ref="S251:S252"/>
    <mergeCell ref="T251:T252"/>
    <mergeCell ref="U251:U254"/>
    <mergeCell ref="P253:P254"/>
    <mergeCell ref="T253:T254"/>
    <mergeCell ref="J251:J253"/>
    <mergeCell ref="K251:K252"/>
    <mergeCell ref="L251:L252"/>
    <mergeCell ref="M251:M254"/>
    <mergeCell ref="N251:N253"/>
    <mergeCell ref="O251:O252"/>
    <mergeCell ref="L253:L254"/>
  </mergeCells>
  <conditionalFormatting sqref="A2:X2">
    <cfRule type="expression" dxfId="16" priority="48">
      <formula>_FarbSchema=4</formula>
    </cfRule>
    <cfRule type="expression" dxfId="15" priority="49">
      <formula>_FarbSchema=3</formula>
    </cfRule>
    <cfRule type="expression" dxfId="14" priority="50">
      <formula>_FarbSchema=2</formula>
    </cfRule>
  </conditionalFormatting>
  <conditionalFormatting sqref="A130:X130">
    <cfRule type="expression" dxfId="13" priority="23">
      <formula>_FarbSchema=4</formula>
    </cfRule>
    <cfRule type="expression" dxfId="12" priority="24">
      <formula>_FarbSchema=3</formula>
    </cfRule>
    <cfRule type="expression" dxfId="11" priority="25">
      <formula>_FarbSchema=2</formula>
    </cfRule>
  </conditionalFormatting>
  <printOptions horizontalCentered="1" verticalCentered="1"/>
  <pageMargins left="0.31496062992125984" right="0.31496062992125984" top="0.31496062992125984" bottom="0.31496062992125984" header="0.31496062992125984" footer="0.31496062992125984"/>
  <pageSetup paperSize="9" scale="57" fitToHeight="2" orientation="landscape" r:id="rId1"/>
  <rowBreaks count="1" manualBreakCount="1">
    <brk id="128" max="16383" man="1"/>
  </rowBreaks>
  <extLst>
    <ext xmlns:x14="http://schemas.microsoft.com/office/spreadsheetml/2009/9/main" uri="{78C0D931-6437-407d-A8EE-F0AAD7539E65}">
      <x14:conditionalFormattings>
        <x14:conditionalFormatting xmlns:xm="http://schemas.microsoft.com/office/excel/2006/main">
          <x14:cfRule type="expression" priority="51" id="{E97735F0-86A9-4564-B8B1-89DD75822892}">
            <xm:f>AND(ISODD(INT(dc!A3/2^3)),_FarbSchema=4)</xm:f>
            <x14:dxf>
              <font>
                <color theme="4" tint="-0.24994659260841701"/>
              </font>
            </x14:dxf>
          </x14:cfRule>
          <x14:cfRule type="expression" priority="52" id="{10C9101B-0308-47C6-BD61-DAC04E46D397}">
            <xm:f>AND(ISODD(INT(dc!A3/2^3)),_FarbSchema=3)</xm:f>
            <x14:dxf>
              <font>
                <color theme="9" tint="-0.24994659260841701"/>
              </font>
            </x14:dxf>
          </x14:cfRule>
          <x14:cfRule type="expression" priority="53" id="{743AFC14-04E3-46E8-A415-50D231D81B9A}">
            <xm:f>AND(ISODD(INT(dc!A3/2^3)),_FarbSchema=2)</xm:f>
            <x14:dxf>
              <font>
                <color theme="6" tint="-0.24994659260841701"/>
              </font>
            </x14:dxf>
          </x14:cfRule>
          <x14:cfRule type="expression" priority="54" id="{555ADD29-FC60-4CC9-AA29-DA49B52B9322}">
            <xm:f>AND(ISODD(INT(dc!A3/2^1)),_FarbSchema=4)</xm:f>
            <x14:dxf>
              <fill>
                <patternFill>
                  <bgColor theme="4" tint="0.39994506668294322"/>
                </patternFill>
              </fill>
            </x14:dxf>
          </x14:cfRule>
          <x14:cfRule type="expression" priority="55" id="{50173BA7-78D7-4175-831A-8944CB6A6939}">
            <xm:f>AND(ISODD(INT(dc!A3/2^0)),_FarbSchema=4)</xm:f>
            <x14:dxf>
              <fill>
                <patternFill>
                  <bgColor theme="4" tint="0.59996337778862885"/>
                </patternFill>
              </fill>
            </x14:dxf>
          </x14:cfRule>
          <x14:cfRule type="expression" priority="56" id="{EC494862-6B5C-45CE-9D02-6AB4DE2AC6C7}">
            <xm:f>AND(ISODD(INT(dc!A3/2^1)),_FarbSchema=3)</xm:f>
            <x14:dxf>
              <fill>
                <patternFill>
                  <bgColor theme="9" tint="0.39994506668294322"/>
                </patternFill>
              </fill>
            </x14:dxf>
          </x14:cfRule>
          <x14:cfRule type="expression" priority="57" id="{D6FFE667-D4BF-4E73-9BD5-4C484A4AE193}">
            <xm:f>AND(ISODD(INT(dc!A3/2^0)),_FarbSchema=3)</xm:f>
            <x14:dxf>
              <fill>
                <patternFill>
                  <bgColor theme="9" tint="0.59996337778862885"/>
                </patternFill>
              </fill>
            </x14:dxf>
          </x14:cfRule>
          <x14:cfRule type="expression" priority="58" id="{32EE15A0-3299-4F95-84B2-550D616B35C2}">
            <xm:f>AND(ISODD(INT(dc!A3/2^1)),_FarbSchema=2)</xm:f>
            <x14:dxf>
              <fill>
                <patternFill>
                  <bgColor theme="6" tint="0.39994506668294322"/>
                </patternFill>
              </fill>
            </x14:dxf>
          </x14:cfRule>
          <x14:cfRule type="expression" priority="59" id="{4F576B34-89BA-4209-8938-1A653724CEAD}">
            <xm:f>AND(ISODD(INT(dc!A3/2^0)),_FarbSchema=2)</xm:f>
            <x14:dxf>
              <fill>
                <patternFill>
                  <bgColor theme="6" tint="0.59996337778862885"/>
                </patternFill>
              </fill>
            </x14:dxf>
          </x14:cfRule>
          <x14:cfRule type="expression" priority="60" id="{08102DA3-FCC4-4B20-9497-0CCEDB9E78AB}">
            <xm:f>AND(ISODD(INT(dc!A3/2^1)),_FarbSchema=1)</xm:f>
            <x14:dxf>
              <fill>
                <patternFill>
                  <bgColor theme="0" tint="-0.34998626667073579"/>
                </patternFill>
              </fill>
            </x14:dxf>
          </x14:cfRule>
          <x14:cfRule type="expression" priority="61" id="{1A087E64-E233-461C-BADB-864FA2681FAD}">
            <xm:f>AND(ISODD(INT(dc!A3/2^0)),_FarbSchema=1)</xm:f>
            <x14:dxf>
              <fill>
                <patternFill>
                  <bgColor theme="0" tint="-0.14996795556505021"/>
                </patternFill>
              </fill>
            </x14:dxf>
          </x14:cfRule>
          <xm:sqref>A3:X126 A131:X254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I367"/>
  <sheetViews>
    <sheetView workbookViewId="0">
      <pane ySplit="1" topLeftCell="A2" activePane="bottomLeft" state="frozen"/>
      <selection pane="bottomLeft" activeCell="A2" sqref="A2"/>
    </sheetView>
  </sheetViews>
  <sheetFormatPr baseColWidth="10" defaultRowHeight="12.75" x14ac:dyDescent="0.2"/>
  <sheetData>
    <row r="1" spans="1:9" x14ac:dyDescent="0.2">
      <c r="A1" s="24" t="s">
        <v>111</v>
      </c>
      <c r="B1" s="24" t="s">
        <v>112</v>
      </c>
      <c r="C1" s="24" t="s">
        <v>113</v>
      </c>
      <c r="D1" s="24" t="s">
        <v>114</v>
      </c>
      <c r="E1" s="24" t="s">
        <v>115</v>
      </c>
      <c r="F1" s="24" t="s">
        <v>116</v>
      </c>
      <c r="G1" s="24" t="s">
        <v>118</v>
      </c>
      <c r="H1" s="24" t="s">
        <v>119</v>
      </c>
      <c r="I1" s="24" t="s">
        <v>120</v>
      </c>
    </row>
    <row r="2" spans="1:9" x14ac:dyDescent="0.2">
      <c r="A2" s="19">
        <f>DATE(_Jahr,1,1)</f>
        <v>44562</v>
      </c>
      <c r="B2" s="24">
        <f ca="1">IFERROR(INDEX(Feiertage!$V$2:$V$34,MATCH(A2,_FeiertagsDaten,0)),0)</f>
        <v>4</v>
      </c>
      <c r="C2" s="24">
        <f ca="1">IFERROR(INDEX(Ereignisse!$O$2:$O$37,MATCH(A2,_EreignisseDatum,0)),0)</f>
        <v>0</v>
      </c>
      <c r="D2" s="24">
        <f ca="1">IFERROR(INDEX(Ereignisse!$O$2:$O$37,MATCH(A2,_EreignisseDatum,0)+IF(INDEX(_EreignisseHaeufigkeit,MATCH(A2,_EreignisseDatum,0))=2,1,0)),0)</f>
        <v>0</v>
      </c>
      <c r="E2" s="24">
        <f>IF(WEEKDAY(A2,2)=6,1,IF(WEEKDAY(A2,2)=7,2,0))</f>
        <v>1</v>
      </c>
      <c r="F2" s="24">
        <f ca="1">IFERROR(INDEX(Feiertage!$Y$2:$Y$34,MATCH(A2,_FeiertagsDaten,0)),0)</f>
        <v>2</v>
      </c>
      <c r="G2" s="24">
        <f ca="1">IFERROR(INDEX(Ereignisse!$R$2:$R$37,MATCH(A2,_EreignisseDatum,0)),0)</f>
        <v>0</v>
      </c>
      <c r="H2" s="24">
        <f ca="1">IFERROR(INDEX(Ereignisse!$R$2:$R$37,MATCH(A2,_EreignisseDatum,0)+IF(INDEX(_EreignisseHaeufigkeit,MATCH(A2,_EreignisseDatum,0))=2,1,0)),0)</f>
        <v>0</v>
      </c>
      <c r="I2" s="24">
        <f ca="1">MAX(E2:H2)</f>
        <v>2</v>
      </c>
    </row>
    <row r="3" spans="1:9" x14ac:dyDescent="0.2">
      <c r="A3" s="19">
        <f>A2+1</f>
        <v>44563</v>
      </c>
      <c r="B3" s="24">
        <f ca="1">IFERROR(INDEX(Feiertage!$V$2:$V$34,MATCH(A3,_FeiertagsDaten,0)),0)</f>
        <v>0</v>
      </c>
      <c r="C3" s="24">
        <f ca="1">IFERROR(INDEX(Ereignisse!$O$2:$O$37,MATCH(A3,_EreignisseDatum,0)),0)</f>
        <v>0</v>
      </c>
      <c r="D3" s="24">
        <f ca="1">IFERROR(INDEX(Ereignisse!$O$2:$O$37,MATCH(A3,_EreignisseDatum,0)+IF(INDEX(_EreignisseHaeufigkeit,MATCH(A3,_EreignisseDatum,0))=2,1,0)),0)</f>
        <v>0</v>
      </c>
      <c r="E3" s="24">
        <f t="shared" ref="E3:E66" si="0">IF(WEEKDAY(A3,2)=6,1,IF(WEEKDAY(A3,2)=7,2,0))</f>
        <v>2</v>
      </c>
      <c r="F3" s="24">
        <f ca="1">IFERROR(INDEX(Feiertage!$Y$2:$Y$34,MATCH(A3,_FeiertagsDaten,0)),0)</f>
        <v>0</v>
      </c>
      <c r="G3" s="24">
        <f ca="1">IFERROR(INDEX(Ereignisse!$R$2:$R$37,MATCH(A3,_EreignisseDatum,0)),0)</f>
        <v>0</v>
      </c>
      <c r="H3" s="24">
        <f ca="1">IFERROR(INDEX(Ereignisse!$R$2:$R$37,MATCH(A3,_EreignisseDatum,0)+IF(INDEX(_EreignisseHaeufigkeit,MATCH(A3,_EreignisseDatum,0))=2,1,0)),0)</f>
        <v>0</v>
      </c>
      <c r="I3" s="24">
        <f t="shared" ref="I3:I66" ca="1" si="1">MAX(E3:H3)</f>
        <v>2</v>
      </c>
    </row>
    <row r="4" spans="1:9" x14ac:dyDescent="0.2">
      <c r="A4" s="19">
        <f t="shared" ref="A4:A67" si="2">A3+1</f>
        <v>44564</v>
      </c>
      <c r="B4" s="24">
        <f ca="1">IFERROR(INDEX(Feiertage!$V$2:$V$34,MATCH(A4,_FeiertagsDaten,0)),0)</f>
        <v>0</v>
      </c>
      <c r="C4" s="24">
        <f ca="1">IFERROR(INDEX(Ereignisse!$O$2:$O$37,MATCH(A4,_EreignisseDatum,0)),0)</f>
        <v>0</v>
      </c>
      <c r="D4" s="24">
        <f ca="1">IFERROR(INDEX(Ereignisse!$O$2:$O$37,MATCH(A4,_EreignisseDatum,0)+IF(INDEX(_EreignisseHaeufigkeit,MATCH(A4,_EreignisseDatum,0))=2,1,0)),0)</f>
        <v>0</v>
      </c>
      <c r="E4" s="24">
        <f t="shared" si="0"/>
        <v>0</v>
      </c>
      <c r="F4" s="24">
        <f ca="1">IFERROR(INDEX(Feiertage!$Y$2:$Y$34,MATCH(A4,_FeiertagsDaten,0)),0)</f>
        <v>0</v>
      </c>
      <c r="G4" s="24">
        <f ca="1">IFERROR(INDEX(Ereignisse!$R$2:$R$37,MATCH(A4,_EreignisseDatum,0)),0)</f>
        <v>0</v>
      </c>
      <c r="H4" s="24">
        <f ca="1">IFERROR(INDEX(Ereignisse!$R$2:$R$37,MATCH(A4,_EreignisseDatum,0)+IF(INDEX(_EreignisseHaeufigkeit,MATCH(A4,_EreignisseDatum,0))=2,1,0)),0)</f>
        <v>0</v>
      </c>
      <c r="I4" s="24">
        <f t="shared" ca="1" si="1"/>
        <v>0</v>
      </c>
    </row>
    <row r="5" spans="1:9" x14ac:dyDescent="0.2">
      <c r="A5" s="19">
        <f t="shared" si="2"/>
        <v>44565</v>
      </c>
      <c r="B5" s="24">
        <f ca="1">IFERROR(INDEX(Feiertage!$V$2:$V$34,MATCH(A5,_FeiertagsDaten,0)),0)</f>
        <v>0</v>
      </c>
      <c r="C5" s="24">
        <f ca="1">IFERROR(INDEX(Ereignisse!$O$2:$O$37,MATCH(A5,_EreignisseDatum,0)),0)</f>
        <v>0</v>
      </c>
      <c r="D5" s="24">
        <f ca="1">IFERROR(INDEX(Ereignisse!$O$2:$O$37,MATCH(A5,_EreignisseDatum,0)+IF(INDEX(_EreignisseHaeufigkeit,MATCH(A5,_EreignisseDatum,0))=2,1,0)),0)</f>
        <v>0</v>
      </c>
      <c r="E5" s="24">
        <f t="shared" si="0"/>
        <v>0</v>
      </c>
      <c r="F5" s="24">
        <f ca="1">IFERROR(INDEX(Feiertage!$Y$2:$Y$34,MATCH(A5,_FeiertagsDaten,0)),0)</f>
        <v>0</v>
      </c>
      <c r="G5" s="24">
        <f ca="1">IFERROR(INDEX(Ereignisse!$R$2:$R$37,MATCH(A5,_EreignisseDatum,0)),0)</f>
        <v>0</v>
      </c>
      <c r="H5" s="24">
        <f ca="1">IFERROR(INDEX(Ereignisse!$R$2:$R$37,MATCH(A5,_EreignisseDatum,0)+IF(INDEX(_EreignisseHaeufigkeit,MATCH(A5,_EreignisseDatum,0))=2,1,0)),0)</f>
        <v>0</v>
      </c>
      <c r="I5" s="24">
        <f t="shared" ca="1" si="1"/>
        <v>0</v>
      </c>
    </row>
    <row r="6" spans="1:9" x14ac:dyDescent="0.2">
      <c r="A6" s="19">
        <f t="shared" si="2"/>
        <v>44566</v>
      </c>
      <c r="B6" s="24">
        <f ca="1">IFERROR(INDEX(Feiertage!$V$2:$V$34,MATCH(A6,_FeiertagsDaten,0)),0)</f>
        <v>0</v>
      </c>
      <c r="C6" s="24">
        <f ca="1">IFERROR(INDEX(Ereignisse!$O$2:$O$37,MATCH(A6,_EreignisseDatum,0)),0)</f>
        <v>0</v>
      </c>
      <c r="D6" s="24">
        <f ca="1">IFERROR(INDEX(Ereignisse!$O$2:$O$37,MATCH(A6,_EreignisseDatum,0)+IF(INDEX(_EreignisseHaeufigkeit,MATCH(A6,_EreignisseDatum,0))=2,1,0)),0)</f>
        <v>0</v>
      </c>
      <c r="E6" s="24">
        <f t="shared" si="0"/>
        <v>0</v>
      </c>
      <c r="F6" s="24">
        <f ca="1">IFERROR(INDEX(Feiertage!$Y$2:$Y$34,MATCH(A6,_FeiertagsDaten,0)),0)</f>
        <v>0</v>
      </c>
      <c r="G6" s="24">
        <f ca="1">IFERROR(INDEX(Ereignisse!$R$2:$R$37,MATCH(A6,_EreignisseDatum,0)),0)</f>
        <v>0</v>
      </c>
      <c r="H6" s="24">
        <f ca="1">IFERROR(INDEX(Ereignisse!$R$2:$R$37,MATCH(A6,_EreignisseDatum,0)+IF(INDEX(_EreignisseHaeufigkeit,MATCH(A6,_EreignisseDatum,0))=2,1,0)),0)</f>
        <v>0</v>
      </c>
      <c r="I6" s="24">
        <f t="shared" ca="1" si="1"/>
        <v>0</v>
      </c>
    </row>
    <row r="7" spans="1:9" x14ac:dyDescent="0.2">
      <c r="A7" s="19">
        <f t="shared" si="2"/>
        <v>44567</v>
      </c>
      <c r="B7" s="24">
        <f ca="1">IFERROR(INDEX(Feiertage!$V$2:$V$34,MATCH(A7,_FeiertagsDaten,0)),0)</f>
        <v>4</v>
      </c>
      <c r="C7" s="24">
        <f ca="1">IFERROR(INDEX(Ereignisse!$O$2:$O$37,MATCH(A7,_EreignisseDatum,0)),0)</f>
        <v>0</v>
      </c>
      <c r="D7" s="24">
        <f ca="1">IFERROR(INDEX(Ereignisse!$O$2:$O$37,MATCH(A7,_EreignisseDatum,0)+IF(INDEX(_EreignisseHaeufigkeit,MATCH(A7,_EreignisseDatum,0))=2,1,0)),0)</f>
        <v>0</v>
      </c>
      <c r="E7" s="24">
        <f t="shared" si="0"/>
        <v>0</v>
      </c>
      <c r="F7" s="24">
        <f ca="1">IFERROR(INDEX(Feiertage!$Y$2:$Y$34,MATCH(A7,_FeiertagsDaten,0)),0)</f>
        <v>0</v>
      </c>
      <c r="G7" s="24">
        <f ca="1">IFERROR(INDEX(Ereignisse!$R$2:$R$37,MATCH(A7,_EreignisseDatum,0)),0)</f>
        <v>0</v>
      </c>
      <c r="H7" s="24">
        <f ca="1">IFERROR(INDEX(Ereignisse!$R$2:$R$37,MATCH(A7,_EreignisseDatum,0)+IF(INDEX(_EreignisseHaeufigkeit,MATCH(A7,_EreignisseDatum,0))=2,1,0)),0)</f>
        <v>0</v>
      </c>
      <c r="I7" s="24">
        <f t="shared" ca="1" si="1"/>
        <v>0</v>
      </c>
    </row>
    <row r="8" spans="1:9" x14ac:dyDescent="0.2">
      <c r="A8" s="19">
        <f t="shared" si="2"/>
        <v>44568</v>
      </c>
      <c r="B8" s="24">
        <f ca="1">IFERROR(INDEX(Feiertage!$V$2:$V$34,MATCH(A8,_FeiertagsDaten,0)),0)</f>
        <v>0</v>
      </c>
      <c r="C8" s="24">
        <f ca="1">IFERROR(INDEX(Ereignisse!$O$2:$O$37,MATCH(A8,_EreignisseDatum,0)),0)</f>
        <v>0</v>
      </c>
      <c r="D8" s="24">
        <f ca="1">IFERROR(INDEX(Ereignisse!$O$2:$O$37,MATCH(A8,_EreignisseDatum,0)+IF(INDEX(_EreignisseHaeufigkeit,MATCH(A8,_EreignisseDatum,0))=2,1,0)),0)</f>
        <v>0</v>
      </c>
      <c r="E8" s="24">
        <f t="shared" si="0"/>
        <v>0</v>
      </c>
      <c r="F8" s="24">
        <f ca="1">IFERROR(INDEX(Feiertage!$Y$2:$Y$34,MATCH(A8,_FeiertagsDaten,0)),0)</f>
        <v>0</v>
      </c>
      <c r="G8" s="24">
        <f ca="1">IFERROR(INDEX(Ereignisse!$R$2:$R$37,MATCH(A8,_EreignisseDatum,0)),0)</f>
        <v>0</v>
      </c>
      <c r="H8" s="24">
        <f ca="1">IFERROR(INDEX(Ereignisse!$R$2:$R$37,MATCH(A8,_EreignisseDatum,0)+IF(INDEX(_EreignisseHaeufigkeit,MATCH(A8,_EreignisseDatum,0))=2,1,0)),0)</f>
        <v>0</v>
      </c>
      <c r="I8" s="24">
        <f t="shared" ca="1" si="1"/>
        <v>0</v>
      </c>
    </row>
    <row r="9" spans="1:9" x14ac:dyDescent="0.2">
      <c r="A9" s="19">
        <f t="shared" si="2"/>
        <v>44569</v>
      </c>
      <c r="B9" s="24">
        <f ca="1">IFERROR(INDEX(Feiertage!$V$2:$V$34,MATCH(A9,_FeiertagsDaten,0)),0)</f>
        <v>0</v>
      </c>
      <c r="C9" s="24">
        <f ca="1">IFERROR(INDEX(Ereignisse!$O$2:$O$37,MATCH(A9,_EreignisseDatum,0)),0)</f>
        <v>0</v>
      </c>
      <c r="D9" s="24">
        <f ca="1">IFERROR(INDEX(Ereignisse!$O$2:$O$37,MATCH(A9,_EreignisseDatum,0)+IF(INDEX(_EreignisseHaeufigkeit,MATCH(A9,_EreignisseDatum,0))=2,1,0)),0)</f>
        <v>0</v>
      </c>
      <c r="E9" s="24">
        <f t="shared" si="0"/>
        <v>1</v>
      </c>
      <c r="F9" s="24">
        <f ca="1">IFERROR(INDEX(Feiertage!$Y$2:$Y$34,MATCH(A9,_FeiertagsDaten,0)),0)</f>
        <v>0</v>
      </c>
      <c r="G9" s="24">
        <f ca="1">IFERROR(INDEX(Ereignisse!$R$2:$R$37,MATCH(A9,_EreignisseDatum,0)),0)</f>
        <v>0</v>
      </c>
      <c r="H9" s="24">
        <f ca="1">IFERROR(INDEX(Ereignisse!$R$2:$R$37,MATCH(A9,_EreignisseDatum,0)+IF(INDEX(_EreignisseHaeufigkeit,MATCH(A9,_EreignisseDatum,0))=2,1,0)),0)</f>
        <v>0</v>
      </c>
      <c r="I9" s="24">
        <f t="shared" ca="1" si="1"/>
        <v>1</v>
      </c>
    </row>
    <row r="10" spans="1:9" x14ac:dyDescent="0.2">
      <c r="A10" s="19">
        <f t="shared" si="2"/>
        <v>44570</v>
      </c>
      <c r="B10" s="24">
        <f ca="1">IFERROR(INDEX(Feiertage!$V$2:$V$34,MATCH(A10,_FeiertagsDaten,0)),0)</f>
        <v>0</v>
      </c>
      <c r="C10" s="24">
        <f ca="1">IFERROR(INDEX(Ereignisse!$O$2:$O$37,MATCH(A10,_EreignisseDatum,0)),0)</f>
        <v>0</v>
      </c>
      <c r="D10" s="24">
        <f ca="1">IFERROR(INDEX(Ereignisse!$O$2:$O$37,MATCH(A10,_EreignisseDatum,0)+IF(INDEX(_EreignisseHaeufigkeit,MATCH(A10,_EreignisseDatum,0))=2,1,0)),0)</f>
        <v>0</v>
      </c>
      <c r="E10" s="24">
        <f t="shared" si="0"/>
        <v>2</v>
      </c>
      <c r="F10" s="24">
        <f ca="1">IFERROR(INDEX(Feiertage!$Y$2:$Y$34,MATCH(A10,_FeiertagsDaten,0)),0)</f>
        <v>0</v>
      </c>
      <c r="G10" s="24">
        <f ca="1">IFERROR(INDEX(Ereignisse!$R$2:$R$37,MATCH(A10,_EreignisseDatum,0)),0)</f>
        <v>0</v>
      </c>
      <c r="H10" s="24">
        <f ca="1">IFERROR(INDEX(Ereignisse!$R$2:$R$37,MATCH(A10,_EreignisseDatum,0)+IF(INDEX(_EreignisseHaeufigkeit,MATCH(A10,_EreignisseDatum,0))=2,1,0)),0)</f>
        <v>0</v>
      </c>
      <c r="I10" s="24">
        <f t="shared" ca="1" si="1"/>
        <v>2</v>
      </c>
    </row>
    <row r="11" spans="1:9" x14ac:dyDescent="0.2">
      <c r="A11" s="19">
        <f t="shared" si="2"/>
        <v>44571</v>
      </c>
      <c r="B11" s="24">
        <f ca="1">IFERROR(INDEX(Feiertage!$V$2:$V$34,MATCH(A11,_FeiertagsDaten,0)),0)</f>
        <v>0</v>
      </c>
      <c r="C11" s="24">
        <f ca="1">IFERROR(INDEX(Ereignisse!$O$2:$O$37,MATCH(A11,_EreignisseDatum,0)),0)</f>
        <v>0</v>
      </c>
      <c r="D11" s="24">
        <f ca="1">IFERROR(INDEX(Ereignisse!$O$2:$O$37,MATCH(A11,_EreignisseDatum,0)+IF(INDEX(_EreignisseHaeufigkeit,MATCH(A11,_EreignisseDatum,0))=2,1,0)),0)</f>
        <v>0</v>
      </c>
      <c r="E11" s="24">
        <f t="shared" si="0"/>
        <v>0</v>
      </c>
      <c r="F11" s="24">
        <f ca="1">IFERROR(INDEX(Feiertage!$Y$2:$Y$34,MATCH(A11,_FeiertagsDaten,0)),0)</f>
        <v>0</v>
      </c>
      <c r="G11" s="24">
        <f ca="1">IFERROR(INDEX(Ereignisse!$R$2:$R$37,MATCH(A11,_EreignisseDatum,0)),0)</f>
        <v>0</v>
      </c>
      <c r="H11" s="24">
        <f ca="1">IFERROR(INDEX(Ereignisse!$R$2:$R$37,MATCH(A11,_EreignisseDatum,0)+IF(INDEX(_EreignisseHaeufigkeit,MATCH(A11,_EreignisseDatum,0))=2,1,0)),0)</f>
        <v>0</v>
      </c>
      <c r="I11" s="24">
        <f t="shared" ca="1" si="1"/>
        <v>0</v>
      </c>
    </row>
    <row r="12" spans="1:9" x14ac:dyDescent="0.2">
      <c r="A12" s="19">
        <f t="shared" si="2"/>
        <v>44572</v>
      </c>
      <c r="B12" s="24">
        <f ca="1">IFERROR(INDEX(Feiertage!$V$2:$V$34,MATCH(A12,_FeiertagsDaten,0)),0)</f>
        <v>0</v>
      </c>
      <c r="C12" s="24">
        <f ca="1">IFERROR(INDEX(Ereignisse!$O$2:$O$37,MATCH(A12,_EreignisseDatum,0)),0)</f>
        <v>0</v>
      </c>
      <c r="D12" s="24">
        <f ca="1">IFERROR(INDEX(Ereignisse!$O$2:$O$37,MATCH(A12,_EreignisseDatum,0)+IF(INDEX(_EreignisseHaeufigkeit,MATCH(A12,_EreignisseDatum,0))=2,1,0)),0)</f>
        <v>0</v>
      </c>
      <c r="E12" s="24">
        <f t="shared" si="0"/>
        <v>0</v>
      </c>
      <c r="F12" s="24">
        <f ca="1">IFERROR(INDEX(Feiertage!$Y$2:$Y$34,MATCH(A12,_FeiertagsDaten,0)),0)</f>
        <v>0</v>
      </c>
      <c r="G12" s="24">
        <f ca="1">IFERROR(INDEX(Ereignisse!$R$2:$R$37,MATCH(A12,_EreignisseDatum,0)),0)</f>
        <v>0</v>
      </c>
      <c r="H12" s="24">
        <f ca="1">IFERROR(INDEX(Ereignisse!$R$2:$R$37,MATCH(A12,_EreignisseDatum,0)+IF(INDEX(_EreignisseHaeufigkeit,MATCH(A12,_EreignisseDatum,0))=2,1,0)),0)</f>
        <v>0</v>
      </c>
      <c r="I12" s="24">
        <f t="shared" ca="1" si="1"/>
        <v>0</v>
      </c>
    </row>
    <row r="13" spans="1:9" x14ac:dyDescent="0.2">
      <c r="A13" s="19">
        <f t="shared" si="2"/>
        <v>44573</v>
      </c>
      <c r="B13" s="24">
        <f ca="1">IFERROR(INDEX(Feiertage!$V$2:$V$34,MATCH(A13,_FeiertagsDaten,0)),0)</f>
        <v>0</v>
      </c>
      <c r="C13" s="24">
        <f ca="1">IFERROR(INDEX(Ereignisse!$O$2:$O$37,MATCH(A13,_EreignisseDatum,0)),0)</f>
        <v>0</v>
      </c>
      <c r="D13" s="24">
        <f ca="1">IFERROR(INDEX(Ereignisse!$O$2:$O$37,MATCH(A13,_EreignisseDatum,0)+IF(INDEX(_EreignisseHaeufigkeit,MATCH(A13,_EreignisseDatum,0))=2,1,0)),0)</f>
        <v>0</v>
      </c>
      <c r="E13" s="24">
        <f t="shared" si="0"/>
        <v>0</v>
      </c>
      <c r="F13" s="24">
        <f ca="1">IFERROR(INDEX(Feiertage!$Y$2:$Y$34,MATCH(A13,_FeiertagsDaten,0)),0)</f>
        <v>0</v>
      </c>
      <c r="G13" s="24">
        <f ca="1">IFERROR(INDEX(Ereignisse!$R$2:$R$37,MATCH(A13,_EreignisseDatum,0)),0)</f>
        <v>0</v>
      </c>
      <c r="H13" s="24">
        <f ca="1">IFERROR(INDEX(Ereignisse!$R$2:$R$37,MATCH(A13,_EreignisseDatum,0)+IF(INDEX(_EreignisseHaeufigkeit,MATCH(A13,_EreignisseDatum,0))=2,1,0)),0)</f>
        <v>0</v>
      </c>
      <c r="I13" s="24">
        <f t="shared" ca="1" si="1"/>
        <v>0</v>
      </c>
    </row>
    <row r="14" spans="1:9" x14ac:dyDescent="0.2">
      <c r="A14" s="19">
        <f t="shared" si="2"/>
        <v>44574</v>
      </c>
      <c r="B14" s="24">
        <f ca="1">IFERROR(INDEX(Feiertage!$V$2:$V$34,MATCH(A14,_FeiertagsDaten,0)),0)</f>
        <v>0</v>
      </c>
      <c r="C14" s="24">
        <f ca="1">IFERROR(INDEX(Ereignisse!$O$2:$O$37,MATCH(A14,_EreignisseDatum,0)),0)</f>
        <v>0</v>
      </c>
      <c r="D14" s="24">
        <f ca="1">IFERROR(INDEX(Ereignisse!$O$2:$O$37,MATCH(A14,_EreignisseDatum,0)+IF(INDEX(_EreignisseHaeufigkeit,MATCH(A14,_EreignisseDatum,0))=2,1,0)),0)</f>
        <v>0</v>
      </c>
      <c r="E14" s="24">
        <f t="shared" si="0"/>
        <v>0</v>
      </c>
      <c r="F14" s="24">
        <f ca="1">IFERROR(INDEX(Feiertage!$Y$2:$Y$34,MATCH(A14,_FeiertagsDaten,0)),0)</f>
        <v>0</v>
      </c>
      <c r="G14" s="24">
        <f ca="1">IFERROR(INDEX(Ereignisse!$R$2:$R$37,MATCH(A14,_EreignisseDatum,0)),0)</f>
        <v>0</v>
      </c>
      <c r="H14" s="24">
        <f ca="1">IFERROR(INDEX(Ereignisse!$R$2:$R$37,MATCH(A14,_EreignisseDatum,0)+IF(INDEX(_EreignisseHaeufigkeit,MATCH(A14,_EreignisseDatum,0))=2,1,0)),0)</f>
        <v>0</v>
      </c>
      <c r="I14" s="24">
        <f t="shared" ca="1" si="1"/>
        <v>0</v>
      </c>
    </row>
    <row r="15" spans="1:9" x14ac:dyDescent="0.2">
      <c r="A15" s="19">
        <f t="shared" si="2"/>
        <v>44575</v>
      </c>
      <c r="B15" s="24">
        <f ca="1">IFERROR(INDEX(Feiertage!$V$2:$V$34,MATCH(A15,_FeiertagsDaten,0)),0)</f>
        <v>0</v>
      </c>
      <c r="C15" s="24">
        <f ca="1">IFERROR(INDEX(Ereignisse!$O$2:$O$37,MATCH(A15,_EreignisseDatum,0)),0)</f>
        <v>0</v>
      </c>
      <c r="D15" s="24">
        <f ca="1">IFERROR(INDEX(Ereignisse!$O$2:$O$37,MATCH(A15,_EreignisseDatum,0)+IF(INDEX(_EreignisseHaeufigkeit,MATCH(A15,_EreignisseDatum,0))=2,1,0)),0)</f>
        <v>0</v>
      </c>
      <c r="E15" s="24">
        <f t="shared" si="0"/>
        <v>0</v>
      </c>
      <c r="F15" s="24">
        <f ca="1">IFERROR(INDEX(Feiertage!$Y$2:$Y$34,MATCH(A15,_FeiertagsDaten,0)),0)</f>
        <v>0</v>
      </c>
      <c r="G15" s="24">
        <f ca="1">IFERROR(INDEX(Ereignisse!$R$2:$R$37,MATCH(A15,_EreignisseDatum,0)),0)</f>
        <v>0</v>
      </c>
      <c r="H15" s="24">
        <f ca="1">IFERROR(INDEX(Ereignisse!$R$2:$R$37,MATCH(A15,_EreignisseDatum,0)+IF(INDEX(_EreignisseHaeufigkeit,MATCH(A15,_EreignisseDatum,0))=2,1,0)),0)</f>
        <v>0</v>
      </c>
      <c r="I15" s="24">
        <f t="shared" ca="1" si="1"/>
        <v>0</v>
      </c>
    </row>
    <row r="16" spans="1:9" x14ac:dyDescent="0.2">
      <c r="A16" s="19">
        <f t="shared" si="2"/>
        <v>44576</v>
      </c>
      <c r="B16" s="24">
        <f ca="1">IFERROR(INDEX(Feiertage!$V$2:$V$34,MATCH(A16,_FeiertagsDaten,0)),0)</f>
        <v>0</v>
      </c>
      <c r="C16" s="24">
        <f ca="1">IFERROR(INDEX(Ereignisse!$O$2:$O$37,MATCH(A16,_EreignisseDatum,0)),0)</f>
        <v>0</v>
      </c>
      <c r="D16" s="24">
        <f ca="1">IFERROR(INDEX(Ereignisse!$O$2:$O$37,MATCH(A16,_EreignisseDatum,0)+IF(INDEX(_EreignisseHaeufigkeit,MATCH(A16,_EreignisseDatum,0))=2,1,0)),0)</f>
        <v>0</v>
      </c>
      <c r="E16" s="24">
        <f t="shared" si="0"/>
        <v>1</v>
      </c>
      <c r="F16" s="24">
        <f ca="1">IFERROR(INDEX(Feiertage!$Y$2:$Y$34,MATCH(A16,_FeiertagsDaten,0)),0)</f>
        <v>0</v>
      </c>
      <c r="G16" s="24">
        <f ca="1">IFERROR(INDEX(Ereignisse!$R$2:$R$37,MATCH(A16,_EreignisseDatum,0)),0)</f>
        <v>0</v>
      </c>
      <c r="H16" s="24">
        <f ca="1">IFERROR(INDEX(Ereignisse!$R$2:$R$37,MATCH(A16,_EreignisseDatum,0)+IF(INDEX(_EreignisseHaeufigkeit,MATCH(A16,_EreignisseDatum,0))=2,1,0)),0)</f>
        <v>0</v>
      </c>
      <c r="I16" s="24">
        <f t="shared" ca="1" si="1"/>
        <v>1</v>
      </c>
    </row>
    <row r="17" spans="1:9" x14ac:dyDescent="0.2">
      <c r="A17" s="19">
        <f t="shared" si="2"/>
        <v>44577</v>
      </c>
      <c r="B17" s="24">
        <f ca="1">IFERROR(INDEX(Feiertage!$V$2:$V$34,MATCH(A17,_FeiertagsDaten,0)),0)</f>
        <v>0</v>
      </c>
      <c r="C17" s="24">
        <f ca="1">IFERROR(INDEX(Ereignisse!$O$2:$O$37,MATCH(A17,_EreignisseDatum,0)),0)</f>
        <v>0</v>
      </c>
      <c r="D17" s="24">
        <f ca="1">IFERROR(INDEX(Ereignisse!$O$2:$O$37,MATCH(A17,_EreignisseDatum,0)+IF(INDEX(_EreignisseHaeufigkeit,MATCH(A17,_EreignisseDatum,0))=2,1,0)),0)</f>
        <v>0</v>
      </c>
      <c r="E17" s="24">
        <f t="shared" si="0"/>
        <v>2</v>
      </c>
      <c r="F17" s="24">
        <f ca="1">IFERROR(INDEX(Feiertage!$Y$2:$Y$34,MATCH(A17,_FeiertagsDaten,0)),0)</f>
        <v>0</v>
      </c>
      <c r="G17" s="24">
        <f ca="1">IFERROR(INDEX(Ereignisse!$R$2:$R$37,MATCH(A17,_EreignisseDatum,0)),0)</f>
        <v>0</v>
      </c>
      <c r="H17" s="24">
        <f ca="1">IFERROR(INDEX(Ereignisse!$R$2:$R$37,MATCH(A17,_EreignisseDatum,0)+IF(INDEX(_EreignisseHaeufigkeit,MATCH(A17,_EreignisseDatum,0))=2,1,0)),0)</f>
        <v>0</v>
      </c>
      <c r="I17" s="24">
        <f t="shared" ca="1" si="1"/>
        <v>2</v>
      </c>
    </row>
    <row r="18" spans="1:9" x14ac:dyDescent="0.2">
      <c r="A18" s="19">
        <f t="shared" si="2"/>
        <v>44578</v>
      </c>
      <c r="B18" s="24">
        <f ca="1">IFERROR(INDEX(Feiertage!$V$2:$V$34,MATCH(A18,_FeiertagsDaten,0)),0)</f>
        <v>0</v>
      </c>
      <c r="C18" s="24">
        <f ca="1">IFERROR(INDEX(Ereignisse!$O$2:$O$37,MATCH(A18,_EreignisseDatum,0)),0)</f>
        <v>0</v>
      </c>
      <c r="D18" s="24">
        <f ca="1">IFERROR(INDEX(Ereignisse!$O$2:$O$37,MATCH(A18,_EreignisseDatum,0)+IF(INDEX(_EreignisseHaeufigkeit,MATCH(A18,_EreignisseDatum,0))=2,1,0)),0)</f>
        <v>0</v>
      </c>
      <c r="E18" s="24">
        <f t="shared" si="0"/>
        <v>0</v>
      </c>
      <c r="F18" s="24">
        <f ca="1">IFERROR(INDEX(Feiertage!$Y$2:$Y$34,MATCH(A18,_FeiertagsDaten,0)),0)</f>
        <v>0</v>
      </c>
      <c r="G18" s="24">
        <f ca="1">IFERROR(INDEX(Ereignisse!$R$2:$R$37,MATCH(A18,_EreignisseDatum,0)),0)</f>
        <v>0</v>
      </c>
      <c r="H18" s="24">
        <f ca="1">IFERROR(INDEX(Ereignisse!$R$2:$R$37,MATCH(A18,_EreignisseDatum,0)+IF(INDEX(_EreignisseHaeufigkeit,MATCH(A18,_EreignisseDatum,0))=2,1,0)),0)</f>
        <v>0</v>
      </c>
      <c r="I18" s="24">
        <f t="shared" ca="1" si="1"/>
        <v>0</v>
      </c>
    </row>
    <row r="19" spans="1:9" x14ac:dyDescent="0.2">
      <c r="A19" s="19">
        <f t="shared" si="2"/>
        <v>44579</v>
      </c>
      <c r="B19" s="24">
        <f ca="1">IFERROR(INDEX(Feiertage!$V$2:$V$34,MATCH(A19,_FeiertagsDaten,0)),0)</f>
        <v>0</v>
      </c>
      <c r="C19" s="24">
        <f ca="1">IFERROR(INDEX(Ereignisse!$O$2:$O$37,MATCH(A19,_EreignisseDatum,0)),0)</f>
        <v>0</v>
      </c>
      <c r="D19" s="24">
        <f ca="1">IFERROR(INDEX(Ereignisse!$O$2:$O$37,MATCH(A19,_EreignisseDatum,0)+IF(INDEX(_EreignisseHaeufigkeit,MATCH(A19,_EreignisseDatum,0))=2,1,0)),0)</f>
        <v>0</v>
      </c>
      <c r="E19" s="24">
        <f t="shared" si="0"/>
        <v>0</v>
      </c>
      <c r="F19" s="24">
        <f ca="1">IFERROR(INDEX(Feiertage!$Y$2:$Y$34,MATCH(A19,_FeiertagsDaten,0)),0)</f>
        <v>0</v>
      </c>
      <c r="G19" s="24">
        <f ca="1">IFERROR(INDEX(Ereignisse!$R$2:$R$37,MATCH(A19,_EreignisseDatum,0)),0)</f>
        <v>0</v>
      </c>
      <c r="H19" s="24">
        <f ca="1">IFERROR(INDEX(Ereignisse!$R$2:$R$37,MATCH(A19,_EreignisseDatum,0)+IF(INDEX(_EreignisseHaeufigkeit,MATCH(A19,_EreignisseDatum,0))=2,1,0)),0)</f>
        <v>0</v>
      </c>
      <c r="I19" s="24">
        <f t="shared" ca="1" si="1"/>
        <v>0</v>
      </c>
    </row>
    <row r="20" spans="1:9" x14ac:dyDescent="0.2">
      <c r="A20" s="19">
        <f t="shared" si="2"/>
        <v>44580</v>
      </c>
      <c r="B20" s="24">
        <f ca="1">IFERROR(INDEX(Feiertage!$V$2:$V$34,MATCH(A20,_FeiertagsDaten,0)),0)</f>
        <v>0</v>
      </c>
      <c r="C20" s="24">
        <f ca="1">IFERROR(INDEX(Ereignisse!$O$2:$O$37,MATCH(A20,_EreignisseDatum,0)),0)</f>
        <v>0</v>
      </c>
      <c r="D20" s="24">
        <f ca="1">IFERROR(INDEX(Ereignisse!$O$2:$O$37,MATCH(A20,_EreignisseDatum,0)+IF(INDEX(_EreignisseHaeufigkeit,MATCH(A20,_EreignisseDatum,0))=2,1,0)),0)</f>
        <v>0</v>
      </c>
      <c r="E20" s="24">
        <f t="shared" si="0"/>
        <v>0</v>
      </c>
      <c r="F20" s="24">
        <f ca="1">IFERROR(INDEX(Feiertage!$Y$2:$Y$34,MATCH(A20,_FeiertagsDaten,0)),0)</f>
        <v>0</v>
      </c>
      <c r="G20" s="24">
        <f ca="1">IFERROR(INDEX(Ereignisse!$R$2:$R$37,MATCH(A20,_EreignisseDatum,0)),0)</f>
        <v>0</v>
      </c>
      <c r="H20" s="24">
        <f ca="1">IFERROR(INDEX(Ereignisse!$R$2:$R$37,MATCH(A20,_EreignisseDatum,0)+IF(INDEX(_EreignisseHaeufigkeit,MATCH(A20,_EreignisseDatum,0))=2,1,0)),0)</f>
        <v>0</v>
      </c>
      <c r="I20" s="24">
        <f t="shared" ca="1" si="1"/>
        <v>0</v>
      </c>
    </row>
    <row r="21" spans="1:9" x14ac:dyDescent="0.2">
      <c r="A21" s="19">
        <f t="shared" si="2"/>
        <v>44581</v>
      </c>
      <c r="B21" s="24">
        <f ca="1">IFERROR(INDEX(Feiertage!$V$2:$V$34,MATCH(A21,_FeiertagsDaten,0)),0)</f>
        <v>0</v>
      </c>
      <c r="C21" s="24">
        <f ca="1">IFERROR(INDEX(Ereignisse!$O$2:$O$37,MATCH(A21,_EreignisseDatum,0)),0)</f>
        <v>0</v>
      </c>
      <c r="D21" s="24">
        <f ca="1">IFERROR(INDEX(Ereignisse!$O$2:$O$37,MATCH(A21,_EreignisseDatum,0)+IF(INDEX(_EreignisseHaeufigkeit,MATCH(A21,_EreignisseDatum,0))=2,1,0)),0)</f>
        <v>0</v>
      </c>
      <c r="E21" s="24">
        <f t="shared" si="0"/>
        <v>0</v>
      </c>
      <c r="F21" s="24">
        <f ca="1">IFERROR(INDEX(Feiertage!$Y$2:$Y$34,MATCH(A21,_FeiertagsDaten,0)),0)</f>
        <v>0</v>
      </c>
      <c r="G21" s="24">
        <f ca="1">IFERROR(INDEX(Ereignisse!$R$2:$R$37,MATCH(A21,_EreignisseDatum,0)),0)</f>
        <v>0</v>
      </c>
      <c r="H21" s="24">
        <f ca="1">IFERROR(INDEX(Ereignisse!$R$2:$R$37,MATCH(A21,_EreignisseDatum,0)+IF(INDEX(_EreignisseHaeufigkeit,MATCH(A21,_EreignisseDatum,0))=2,1,0)),0)</f>
        <v>0</v>
      </c>
      <c r="I21" s="24">
        <f t="shared" ca="1" si="1"/>
        <v>0</v>
      </c>
    </row>
    <row r="22" spans="1:9" x14ac:dyDescent="0.2">
      <c r="A22" s="19">
        <f t="shared" si="2"/>
        <v>44582</v>
      </c>
      <c r="B22" s="24">
        <f ca="1">IFERROR(INDEX(Feiertage!$V$2:$V$34,MATCH(A22,_FeiertagsDaten,0)),0)</f>
        <v>0</v>
      </c>
      <c r="C22" s="24">
        <f ca="1">IFERROR(INDEX(Ereignisse!$O$2:$O$37,MATCH(A22,_EreignisseDatum,0)),0)</f>
        <v>0</v>
      </c>
      <c r="D22" s="24">
        <f ca="1">IFERROR(INDEX(Ereignisse!$O$2:$O$37,MATCH(A22,_EreignisseDatum,0)+IF(INDEX(_EreignisseHaeufigkeit,MATCH(A22,_EreignisseDatum,0))=2,1,0)),0)</f>
        <v>0</v>
      </c>
      <c r="E22" s="24">
        <f t="shared" si="0"/>
        <v>0</v>
      </c>
      <c r="F22" s="24">
        <f ca="1">IFERROR(INDEX(Feiertage!$Y$2:$Y$34,MATCH(A22,_FeiertagsDaten,0)),0)</f>
        <v>0</v>
      </c>
      <c r="G22" s="24">
        <f ca="1">IFERROR(INDEX(Ereignisse!$R$2:$R$37,MATCH(A22,_EreignisseDatum,0)),0)</f>
        <v>0</v>
      </c>
      <c r="H22" s="24">
        <f ca="1">IFERROR(INDEX(Ereignisse!$R$2:$R$37,MATCH(A22,_EreignisseDatum,0)+IF(INDEX(_EreignisseHaeufigkeit,MATCH(A22,_EreignisseDatum,0))=2,1,0)),0)</f>
        <v>0</v>
      </c>
      <c r="I22" s="24">
        <f t="shared" ca="1" si="1"/>
        <v>0</v>
      </c>
    </row>
    <row r="23" spans="1:9" x14ac:dyDescent="0.2">
      <c r="A23" s="19">
        <f t="shared" si="2"/>
        <v>44583</v>
      </c>
      <c r="B23" s="24">
        <f ca="1">IFERROR(INDEX(Feiertage!$V$2:$V$34,MATCH(A23,_FeiertagsDaten,0)),0)</f>
        <v>0</v>
      </c>
      <c r="C23" s="24">
        <f ca="1">IFERROR(INDEX(Ereignisse!$O$2:$O$37,MATCH(A23,_EreignisseDatum,0)),0)</f>
        <v>0</v>
      </c>
      <c r="D23" s="24">
        <f ca="1">IFERROR(INDEX(Ereignisse!$O$2:$O$37,MATCH(A23,_EreignisseDatum,0)+IF(INDEX(_EreignisseHaeufigkeit,MATCH(A23,_EreignisseDatum,0))=2,1,0)),0)</f>
        <v>0</v>
      </c>
      <c r="E23" s="24">
        <f t="shared" si="0"/>
        <v>1</v>
      </c>
      <c r="F23" s="24">
        <f ca="1">IFERROR(INDEX(Feiertage!$Y$2:$Y$34,MATCH(A23,_FeiertagsDaten,0)),0)</f>
        <v>0</v>
      </c>
      <c r="G23" s="24">
        <f ca="1">IFERROR(INDEX(Ereignisse!$R$2:$R$37,MATCH(A23,_EreignisseDatum,0)),0)</f>
        <v>0</v>
      </c>
      <c r="H23" s="24">
        <f ca="1">IFERROR(INDEX(Ereignisse!$R$2:$R$37,MATCH(A23,_EreignisseDatum,0)+IF(INDEX(_EreignisseHaeufigkeit,MATCH(A23,_EreignisseDatum,0))=2,1,0)),0)</f>
        <v>0</v>
      </c>
      <c r="I23" s="24">
        <f t="shared" ca="1" si="1"/>
        <v>1</v>
      </c>
    </row>
    <row r="24" spans="1:9" x14ac:dyDescent="0.2">
      <c r="A24" s="19">
        <f t="shared" si="2"/>
        <v>44584</v>
      </c>
      <c r="B24" s="24">
        <f ca="1">IFERROR(INDEX(Feiertage!$V$2:$V$34,MATCH(A24,_FeiertagsDaten,0)),0)</f>
        <v>0</v>
      </c>
      <c r="C24" s="24">
        <f ca="1">IFERROR(INDEX(Ereignisse!$O$2:$O$37,MATCH(A24,_EreignisseDatum,0)),0)</f>
        <v>0</v>
      </c>
      <c r="D24" s="24">
        <f ca="1">IFERROR(INDEX(Ereignisse!$O$2:$O$37,MATCH(A24,_EreignisseDatum,0)+IF(INDEX(_EreignisseHaeufigkeit,MATCH(A24,_EreignisseDatum,0))=2,1,0)),0)</f>
        <v>0</v>
      </c>
      <c r="E24" s="24">
        <f t="shared" si="0"/>
        <v>2</v>
      </c>
      <c r="F24" s="24">
        <f ca="1">IFERROR(INDEX(Feiertage!$Y$2:$Y$34,MATCH(A24,_FeiertagsDaten,0)),0)</f>
        <v>0</v>
      </c>
      <c r="G24" s="24">
        <f ca="1">IFERROR(INDEX(Ereignisse!$R$2:$R$37,MATCH(A24,_EreignisseDatum,0)),0)</f>
        <v>0</v>
      </c>
      <c r="H24" s="24">
        <f ca="1">IFERROR(INDEX(Ereignisse!$R$2:$R$37,MATCH(A24,_EreignisseDatum,0)+IF(INDEX(_EreignisseHaeufigkeit,MATCH(A24,_EreignisseDatum,0))=2,1,0)),0)</f>
        <v>0</v>
      </c>
      <c r="I24" s="24">
        <f t="shared" ca="1" si="1"/>
        <v>2</v>
      </c>
    </row>
    <row r="25" spans="1:9" x14ac:dyDescent="0.2">
      <c r="A25" s="19">
        <f t="shared" si="2"/>
        <v>44585</v>
      </c>
      <c r="B25" s="24">
        <f ca="1">IFERROR(INDEX(Feiertage!$V$2:$V$34,MATCH(A25,_FeiertagsDaten,0)),0)</f>
        <v>0</v>
      </c>
      <c r="C25" s="24">
        <f ca="1">IFERROR(INDEX(Ereignisse!$O$2:$O$37,MATCH(A25,_EreignisseDatum,0)),0)</f>
        <v>0</v>
      </c>
      <c r="D25" s="24">
        <f ca="1">IFERROR(INDEX(Ereignisse!$O$2:$O$37,MATCH(A25,_EreignisseDatum,0)+IF(INDEX(_EreignisseHaeufigkeit,MATCH(A25,_EreignisseDatum,0))=2,1,0)),0)</f>
        <v>0</v>
      </c>
      <c r="E25" s="24">
        <f t="shared" si="0"/>
        <v>0</v>
      </c>
      <c r="F25" s="24">
        <f ca="1">IFERROR(INDEX(Feiertage!$Y$2:$Y$34,MATCH(A25,_FeiertagsDaten,0)),0)</f>
        <v>0</v>
      </c>
      <c r="G25" s="24">
        <f ca="1">IFERROR(INDEX(Ereignisse!$R$2:$R$37,MATCH(A25,_EreignisseDatum,0)),0)</f>
        <v>0</v>
      </c>
      <c r="H25" s="24">
        <f ca="1">IFERROR(INDEX(Ereignisse!$R$2:$R$37,MATCH(A25,_EreignisseDatum,0)+IF(INDEX(_EreignisseHaeufigkeit,MATCH(A25,_EreignisseDatum,0))=2,1,0)),0)</f>
        <v>0</v>
      </c>
      <c r="I25" s="24">
        <f t="shared" ca="1" si="1"/>
        <v>0</v>
      </c>
    </row>
    <row r="26" spans="1:9" x14ac:dyDescent="0.2">
      <c r="A26" s="19">
        <f t="shared" si="2"/>
        <v>44586</v>
      </c>
      <c r="B26" s="24">
        <f ca="1">IFERROR(INDEX(Feiertage!$V$2:$V$34,MATCH(A26,_FeiertagsDaten,0)),0)</f>
        <v>0</v>
      </c>
      <c r="C26" s="24">
        <f ca="1">IFERROR(INDEX(Ereignisse!$O$2:$O$37,MATCH(A26,_EreignisseDatum,0)),0)</f>
        <v>0</v>
      </c>
      <c r="D26" s="24">
        <f ca="1">IFERROR(INDEX(Ereignisse!$O$2:$O$37,MATCH(A26,_EreignisseDatum,0)+IF(INDEX(_EreignisseHaeufigkeit,MATCH(A26,_EreignisseDatum,0))=2,1,0)),0)</f>
        <v>0</v>
      </c>
      <c r="E26" s="24">
        <f t="shared" si="0"/>
        <v>0</v>
      </c>
      <c r="F26" s="24">
        <f ca="1">IFERROR(INDEX(Feiertage!$Y$2:$Y$34,MATCH(A26,_FeiertagsDaten,0)),0)</f>
        <v>0</v>
      </c>
      <c r="G26" s="24">
        <f ca="1">IFERROR(INDEX(Ereignisse!$R$2:$R$37,MATCH(A26,_EreignisseDatum,0)),0)</f>
        <v>0</v>
      </c>
      <c r="H26" s="24">
        <f ca="1">IFERROR(INDEX(Ereignisse!$R$2:$R$37,MATCH(A26,_EreignisseDatum,0)+IF(INDEX(_EreignisseHaeufigkeit,MATCH(A26,_EreignisseDatum,0))=2,1,0)),0)</f>
        <v>0</v>
      </c>
      <c r="I26" s="24">
        <f t="shared" ca="1" si="1"/>
        <v>0</v>
      </c>
    </row>
    <row r="27" spans="1:9" x14ac:dyDescent="0.2">
      <c r="A27" s="19">
        <f t="shared" si="2"/>
        <v>44587</v>
      </c>
      <c r="B27" s="24">
        <f ca="1">IFERROR(INDEX(Feiertage!$V$2:$V$34,MATCH(A27,_FeiertagsDaten,0)),0)</f>
        <v>0</v>
      </c>
      <c r="C27" s="24">
        <f ca="1">IFERROR(INDEX(Ereignisse!$O$2:$O$37,MATCH(A27,_EreignisseDatum,0)),0)</f>
        <v>0</v>
      </c>
      <c r="D27" s="24">
        <f ca="1">IFERROR(INDEX(Ereignisse!$O$2:$O$37,MATCH(A27,_EreignisseDatum,0)+IF(INDEX(_EreignisseHaeufigkeit,MATCH(A27,_EreignisseDatum,0))=2,1,0)),0)</f>
        <v>0</v>
      </c>
      <c r="E27" s="24">
        <f t="shared" si="0"/>
        <v>0</v>
      </c>
      <c r="F27" s="24">
        <f ca="1">IFERROR(INDEX(Feiertage!$Y$2:$Y$34,MATCH(A27,_FeiertagsDaten,0)),0)</f>
        <v>0</v>
      </c>
      <c r="G27" s="24">
        <f ca="1">IFERROR(INDEX(Ereignisse!$R$2:$R$37,MATCH(A27,_EreignisseDatum,0)),0)</f>
        <v>0</v>
      </c>
      <c r="H27" s="24">
        <f ca="1">IFERROR(INDEX(Ereignisse!$R$2:$R$37,MATCH(A27,_EreignisseDatum,0)+IF(INDEX(_EreignisseHaeufigkeit,MATCH(A27,_EreignisseDatum,0))=2,1,0)),0)</f>
        <v>0</v>
      </c>
      <c r="I27" s="24">
        <f t="shared" ca="1" si="1"/>
        <v>0</v>
      </c>
    </row>
    <row r="28" spans="1:9" x14ac:dyDescent="0.2">
      <c r="A28" s="19">
        <f t="shared" si="2"/>
        <v>44588</v>
      </c>
      <c r="B28" s="24">
        <f ca="1">IFERROR(INDEX(Feiertage!$V$2:$V$34,MATCH(A28,_FeiertagsDaten,0)),0)</f>
        <v>0</v>
      </c>
      <c r="C28" s="24">
        <f ca="1">IFERROR(INDEX(Ereignisse!$O$2:$O$37,MATCH(A28,_EreignisseDatum,0)),0)</f>
        <v>0</v>
      </c>
      <c r="D28" s="24">
        <f ca="1">IFERROR(INDEX(Ereignisse!$O$2:$O$37,MATCH(A28,_EreignisseDatum,0)+IF(INDEX(_EreignisseHaeufigkeit,MATCH(A28,_EreignisseDatum,0))=2,1,0)),0)</f>
        <v>0</v>
      </c>
      <c r="E28" s="24">
        <f t="shared" si="0"/>
        <v>0</v>
      </c>
      <c r="F28" s="24">
        <f ca="1">IFERROR(INDEX(Feiertage!$Y$2:$Y$34,MATCH(A28,_FeiertagsDaten,0)),0)</f>
        <v>0</v>
      </c>
      <c r="G28" s="24">
        <f ca="1">IFERROR(INDEX(Ereignisse!$R$2:$R$37,MATCH(A28,_EreignisseDatum,0)),0)</f>
        <v>0</v>
      </c>
      <c r="H28" s="24">
        <f ca="1">IFERROR(INDEX(Ereignisse!$R$2:$R$37,MATCH(A28,_EreignisseDatum,0)+IF(INDEX(_EreignisseHaeufigkeit,MATCH(A28,_EreignisseDatum,0))=2,1,0)),0)</f>
        <v>0</v>
      </c>
      <c r="I28" s="24">
        <f t="shared" ca="1" si="1"/>
        <v>0</v>
      </c>
    </row>
    <row r="29" spans="1:9" x14ac:dyDescent="0.2">
      <c r="A29" s="19">
        <f t="shared" si="2"/>
        <v>44589</v>
      </c>
      <c r="B29" s="24">
        <f ca="1">IFERROR(INDEX(Feiertage!$V$2:$V$34,MATCH(A29,_FeiertagsDaten,0)),0)</f>
        <v>0</v>
      </c>
      <c r="C29" s="24">
        <f ca="1">IFERROR(INDEX(Ereignisse!$O$2:$O$37,MATCH(A29,_EreignisseDatum,0)),0)</f>
        <v>0</v>
      </c>
      <c r="D29" s="24">
        <f ca="1">IFERROR(INDEX(Ereignisse!$O$2:$O$37,MATCH(A29,_EreignisseDatum,0)+IF(INDEX(_EreignisseHaeufigkeit,MATCH(A29,_EreignisseDatum,0))=2,1,0)),0)</f>
        <v>0</v>
      </c>
      <c r="E29" s="24">
        <f t="shared" si="0"/>
        <v>0</v>
      </c>
      <c r="F29" s="24">
        <f ca="1">IFERROR(INDEX(Feiertage!$Y$2:$Y$34,MATCH(A29,_FeiertagsDaten,0)),0)</f>
        <v>0</v>
      </c>
      <c r="G29" s="24">
        <f ca="1">IFERROR(INDEX(Ereignisse!$R$2:$R$37,MATCH(A29,_EreignisseDatum,0)),0)</f>
        <v>0</v>
      </c>
      <c r="H29" s="24">
        <f ca="1">IFERROR(INDEX(Ereignisse!$R$2:$R$37,MATCH(A29,_EreignisseDatum,0)+IF(INDEX(_EreignisseHaeufigkeit,MATCH(A29,_EreignisseDatum,0))=2,1,0)),0)</f>
        <v>0</v>
      </c>
      <c r="I29" s="24">
        <f t="shared" ca="1" si="1"/>
        <v>0</v>
      </c>
    </row>
    <row r="30" spans="1:9" x14ac:dyDescent="0.2">
      <c r="A30" s="19">
        <f t="shared" si="2"/>
        <v>44590</v>
      </c>
      <c r="B30" s="24">
        <f ca="1">IFERROR(INDEX(Feiertage!$V$2:$V$34,MATCH(A30,_FeiertagsDaten,0)),0)</f>
        <v>0</v>
      </c>
      <c r="C30" s="24">
        <f ca="1">IFERROR(INDEX(Ereignisse!$O$2:$O$37,MATCH(A30,_EreignisseDatum,0)),0)</f>
        <v>0</v>
      </c>
      <c r="D30" s="24">
        <f ca="1">IFERROR(INDEX(Ereignisse!$O$2:$O$37,MATCH(A30,_EreignisseDatum,0)+IF(INDEX(_EreignisseHaeufigkeit,MATCH(A30,_EreignisseDatum,0))=2,1,0)),0)</f>
        <v>0</v>
      </c>
      <c r="E30" s="24">
        <f t="shared" si="0"/>
        <v>1</v>
      </c>
      <c r="F30" s="24">
        <f ca="1">IFERROR(INDEX(Feiertage!$Y$2:$Y$34,MATCH(A30,_FeiertagsDaten,0)),0)</f>
        <v>0</v>
      </c>
      <c r="G30" s="24">
        <f ca="1">IFERROR(INDEX(Ereignisse!$R$2:$R$37,MATCH(A30,_EreignisseDatum,0)),0)</f>
        <v>0</v>
      </c>
      <c r="H30" s="24">
        <f ca="1">IFERROR(INDEX(Ereignisse!$R$2:$R$37,MATCH(A30,_EreignisseDatum,0)+IF(INDEX(_EreignisseHaeufigkeit,MATCH(A30,_EreignisseDatum,0))=2,1,0)),0)</f>
        <v>0</v>
      </c>
      <c r="I30" s="24">
        <f t="shared" ca="1" si="1"/>
        <v>1</v>
      </c>
    </row>
    <row r="31" spans="1:9" x14ac:dyDescent="0.2">
      <c r="A31" s="19">
        <f t="shared" si="2"/>
        <v>44591</v>
      </c>
      <c r="B31" s="24">
        <f ca="1">IFERROR(INDEX(Feiertage!$V$2:$V$34,MATCH(A31,_FeiertagsDaten,0)),0)</f>
        <v>0</v>
      </c>
      <c r="C31" s="24">
        <f ca="1">IFERROR(INDEX(Ereignisse!$O$2:$O$37,MATCH(A31,_EreignisseDatum,0)),0)</f>
        <v>0</v>
      </c>
      <c r="D31" s="24">
        <f ca="1">IFERROR(INDEX(Ereignisse!$O$2:$O$37,MATCH(A31,_EreignisseDatum,0)+IF(INDEX(_EreignisseHaeufigkeit,MATCH(A31,_EreignisseDatum,0))=2,1,0)),0)</f>
        <v>0</v>
      </c>
      <c r="E31" s="24">
        <f t="shared" si="0"/>
        <v>2</v>
      </c>
      <c r="F31" s="24">
        <f ca="1">IFERROR(INDEX(Feiertage!$Y$2:$Y$34,MATCH(A31,_FeiertagsDaten,0)),0)</f>
        <v>0</v>
      </c>
      <c r="G31" s="24">
        <f ca="1">IFERROR(INDEX(Ereignisse!$R$2:$R$37,MATCH(A31,_EreignisseDatum,0)),0)</f>
        <v>0</v>
      </c>
      <c r="H31" s="24">
        <f ca="1">IFERROR(INDEX(Ereignisse!$R$2:$R$37,MATCH(A31,_EreignisseDatum,0)+IF(INDEX(_EreignisseHaeufigkeit,MATCH(A31,_EreignisseDatum,0))=2,1,0)),0)</f>
        <v>0</v>
      </c>
      <c r="I31" s="24">
        <f t="shared" ca="1" si="1"/>
        <v>2</v>
      </c>
    </row>
    <row r="32" spans="1:9" x14ac:dyDescent="0.2">
      <c r="A32" s="19">
        <f t="shared" si="2"/>
        <v>44592</v>
      </c>
      <c r="B32" s="24">
        <f ca="1">IFERROR(INDEX(Feiertage!$V$2:$V$34,MATCH(A32,_FeiertagsDaten,0)),0)</f>
        <v>0</v>
      </c>
      <c r="C32" s="24">
        <f ca="1">IFERROR(INDEX(Ereignisse!$O$2:$O$37,MATCH(A32,_EreignisseDatum,0)),0)</f>
        <v>0</v>
      </c>
      <c r="D32" s="24">
        <f ca="1">IFERROR(INDEX(Ereignisse!$O$2:$O$37,MATCH(A32,_EreignisseDatum,0)+IF(INDEX(_EreignisseHaeufigkeit,MATCH(A32,_EreignisseDatum,0))=2,1,0)),0)</f>
        <v>0</v>
      </c>
      <c r="E32" s="24">
        <f t="shared" si="0"/>
        <v>0</v>
      </c>
      <c r="F32" s="24">
        <f ca="1">IFERROR(INDEX(Feiertage!$Y$2:$Y$34,MATCH(A32,_FeiertagsDaten,0)),0)</f>
        <v>0</v>
      </c>
      <c r="G32" s="24">
        <f ca="1">IFERROR(INDEX(Ereignisse!$R$2:$R$37,MATCH(A32,_EreignisseDatum,0)),0)</f>
        <v>0</v>
      </c>
      <c r="H32" s="24">
        <f ca="1">IFERROR(INDEX(Ereignisse!$R$2:$R$37,MATCH(A32,_EreignisseDatum,0)+IF(INDEX(_EreignisseHaeufigkeit,MATCH(A32,_EreignisseDatum,0))=2,1,0)),0)</f>
        <v>0</v>
      </c>
      <c r="I32" s="24">
        <f t="shared" ca="1" si="1"/>
        <v>0</v>
      </c>
    </row>
    <row r="33" spans="1:9" x14ac:dyDescent="0.2">
      <c r="A33" s="19">
        <f t="shared" si="2"/>
        <v>44593</v>
      </c>
      <c r="B33" s="24">
        <f ca="1">IFERROR(INDEX(Feiertage!$V$2:$V$34,MATCH(A33,_FeiertagsDaten,0)),0)</f>
        <v>0</v>
      </c>
      <c r="C33" s="24">
        <f ca="1">IFERROR(INDEX(Ereignisse!$O$2:$O$37,MATCH(A33,_EreignisseDatum,0)),0)</f>
        <v>0</v>
      </c>
      <c r="D33" s="24">
        <f ca="1">IFERROR(INDEX(Ereignisse!$O$2:$O$37,MATCH(A33,_EreignisseDatum,0)+IF(INDEX(_EreignisseHaeufigkeit,MATCH(A33,_EreignisseDatum,0))=2,1,0)),0)</f>
        <v>0</v>
      </c>
      <c r="E33" s="24">
        <f t="shared" si="0"/>
        <v>0</v>
      </c>
      <c r="F33" s="24">
        <f ca="1">IFERROR(INDEX(Feiertage!$Y$2:$Y$34,MATCH(A33,_FeiertagsDaten,0)),0)</f>
        <v>0</v>
      </c>
      <c r="G33" s="24">
        <f ca="1">IFERROR(INDEX(Ereignisse!$R$2:$R$37,MATCH(A33,_EreignisseDatum,0)),0)</f>
        <v>0</v>
      </c>
      <c r="H33" s="24">
        <f ca="1">IFERROR(INDEX(Ereignisse!$R$2:$R$37,MATCH(A33,_EreignisseDatum,0)+IF(INDEX(_EreignisseHaeufigkeit,MATCH(A33,_EreignisseDatum,0))=2,1,0)),0)</f>
        <v>0</v>
      </c>
      <c r="I33" s="24">
        <f t="shared" ca="1" si="1"/>
        <v>0</v>
      </c>
    </row>
    <row r="34" spans="1:9" x14ac:dyDescent="0.2">
      <c r="A34" s="19">
        <f t="shared" si="2"/>
        <v>44594</v>
      </c>
      <c r="B34" s="24">
        <f ca="1">IFERROR(INDEX(Feiertage!$V$2:$V$34,MATCH(A34,_FeiertagsDaten,0)),0)</f>
        <v>0</v>
      </c>
      <c r="C34" s="24">
        <f ca="1">IFERROR(INDEX(Ereignisse!$O$2:$O$37,MATCH(A34,_EreignisseDatum,0)),0)</f>
        <v>0</v>
      </c>
      <c r="D34" s="24">
        <f ca="1">IFERROR(INDEX(Ereignisse!$O$2:$O$37,MATCH(A34,_EreignisseDatum,0)+IF(INDEX(_EreignisseHaeufigkeit,MATCH(A34,_EreignisseDatum,0))=2,1,0)),0)</f>
        <v>0</v>
      </c>
      <c r="E34" s="24">
        <f t="shared" si="0"/>
        <v>0</v>
      </c>
      <c r="F34" s="24">
        <f ca="1">IFERROR(INDEX(Feiertage!$Y$2:$Y$34,MATCH(A34,_FeiertagsDaten,0)),0)</f>
        <v>0</v>
      </c>
      <c r="G34" s="24">
        <f ca="1">IFERROR(INDEX(Ereignisse!$R$2:$R$37,MATCH(A34,_EreignisseDatum,0)),0)</f>
        <v>0</v>
      </c>
      <c r="H34" s="24">
        <f ca="1">IFERROR(INDEX(Ereignisse!$R$2:$R$37,MATCH(A34,_EreignisseDatum,0)+IF(INDEX(_EreignisseHaeufigkeit,MATCH(A34,_EreignisseDatum,0))=2,1,0)),0)</f>
        <v>0</v>
      </c>
      <c r="I34" s="24">
        <f t="shared" ca="1" si="1"/>
        <v>0</v>
      </c>
    </row>
    <row r="35" spans="1:9" x14ac:dyDescent="0.2">
      <c r="A35" s="19">
        <f t="shared" si="2"/>
        <v>44595</v>
      </c>
      <c r="B35" s="24">
        <f ca="1">IFERROR(INDEX(Feiertage!$V$2:$V$34,MATCH(A35,_FeiertagsDaten,0)),0)</f>
        <v>0</v>
      </c>
      <c r="C35" s="24">
        <f ca="1">IFERROR(INDEX(Ereignisse!$O$2:$O$37,MATCH(A35,_EreignisseDatum,0)),0)</f>
        <v>0</v>
      </c>
      <c r="D35" s="24">
        <f ca="1">IFERROR(INDEX(Ereignisse!$O$2:$O$37,MATCH(A35,_EreignisseDatum,0)+IF(INDEX(_EreignisseHaeufigkeit,MATCH(A35,_EreignisseDatum,0))=2,1,0)),0)</f>
        <v>0</v>
      </c>
      <c r="E35" s="24">
        <f t="shared" si="0"/>
        <v>0</v>
      </c>
      <c r="F35" s="24">
        <f ca="1">IFERROR(INDEX(Feiertage!$Y$2:$Y$34,MATCH(A35,_FeiertagsDaten,0)),0)</f>
        <v>0</v>
      </c>
      <c r="G35" s="24">
        <f ca="1">IFERROR(INDEX(Ereignisse!$R$2:$R$37,MATCH(A35,_EreignisseDatum,0)),0)</f>
        <v>0</v>
      </c>
      <c r="H35" s="24">
        <f ca="1">IFERROR(INDEX(Ereignisse!$R$2:$R$37,MATCH(A35,_EreignisseDatum,0)+IF(INDEX(_EreignisseHaeufigkeit,MATCH(A35,_EreignisseDatum,0))=2,1,0)),0)</f>
        <v>0</v>
      </c>
      <c r="I35" s="24">
        <f t="shared" ca="1" si="1"/>
        <v>0</v>
      </c>
    </row>
    <row r="36" spans="1:9" x14ac:dyDescent="0.2">
      <c r="A36" s="19">
        <f t="shared" si="2"/>
        <v>44596</v>
      </c>
      <c r="B36" s="24">
        <f ca="1">IFERROR(INDEX(Feiertage!$V$2:$V$34,MATCH(A36,_FeiertagsDaten,0)),0)</f>
        <v>0</v>
      </c>
      <c r="C36" s="24">
        <f ca="1">IFERROR(INDEX(Ereignisse!$O$2:$O$37,MATCH(A36,_EreignisseDatum,0)),0)</f>
        <v>0</v>
      </c>
      <c r="D36" s="24">
        <f ca="1">IFERROR(INDEX(Ereignisse!$O$2:$O$37,MATCH(A36,_EreignisseDatum,0)+IF(INDEX(_EreignisseHaeufigkeit,MATCH(A36,_EreignisseDatum,0))=2,1,0)),0)</f>
        <v>0</v>
      </c>
      <c r="E36" s="24">
        <f t="shared" si="0"/>
        <v>0</v>
      </c>
      <c r="F36" s="24">
        <f ca="1">IFERROR(INDEX(Feiertage!$Y$2:$Y$34,MATCH(A36,_FeiertagsDaten,0)),0)</f>
        <v>0</v>
      </c>
      <c r="G36" s="24">
        <f ca="1">IFERROR(INDEX(Ereignisse!$R$2:$R$37,MATCH(A36,_EreignisseDatum,0)),0)</f>
        <v>0</v>
      </c>
      <c r="H36" s="24">
        <f ca="1">IFERROR(INDEX(Ereignisse!$R$2:$R$37,MATCH(A36,_EreignisseDatum,0)+IF(INDEX(_EreignisseHaeufigkeit,MATCH(A36,_EreignisseDatum,0))=2,1,0)),0)</f>
        <v>0</v>
      </c>
      <c r="I36" s="24">
        <f t="shared" ca="1" si="1"/>
        <v>0</v>
      </c>
    </row>
    <row r="37" spans="1:9" x14ac:dyDescent="0.2">
      <c r="A37" s="19">
        <f t="shared" si="2"/>
        <v>44597</v>
      </c>
      <c r="B37" s="24">
        <f ca="1">IFERROR(INDEX(Feiertage!$V$2:$V$34,MATCH(A37,_FeiertagsDaten,0)),0)</f>
        <v>0</v>
      </c>
      <c r="C37" s="24">
        <f ca="1">IFERROR(INDEX(Ereignisse!$O$2:$O$37,MATCH(A37,_EreignisseDatum,0)),0)</f>
        <v>0</v>
      </c>
      <c r="D37" s="24">
        <f ca="1">IFERROR(INDEX(Ereignisse!$O$2:$O$37,MATCH(A37,_EreignisseDatum,0)+IF(INDEX(_EreignisseHaeufigkeit,MATCH(A37,_EreignisseDatum,0))=2,1,0)),0)</f>
        <v>0</v>
      </c>
      <c r="E37" s="24">
        <f t="shared" si="0"/>
        <v>1</v>
      </c>
      <c r="F37" s="24">
        <f ca="1">IFERROR(INDEX(Feiertage!$Y$2:$Y$34,MATCH(A37,_FeiertagsDaten,0)),0)</f>
        <v>0</v>
      </c>
      <c r="G37" s="24">
        <f ca="1">IFERROR(INDEX(Ereignisse!$R$2:$R$37,MATCH(A37,_EreignisseDatum,0)),0)</f>
        <v>0</v>
      </c>
      <c r="H37" s="24">
        <f ca="1">IFERROR(INDEX(Ereignisse!$R$2:$R$37,MATCH(A37,_EreignisseDatum,0)+IF(INDEX(_EreignisseHaeufigkeit,MATCH(A37,_EreignisseDatum,0))=2,1,0)),0)</f>
        <v>0</v>
      </c>
      <c r="I37" s="24">
        <f t="shared" ca="1" si="1"/>
        <v>1</v>
      </c>
    </row>
    <row r="38" spans="1:9" x14ac:dyDescent="0.2">
      <c r="A38" s="19">
        <f t="shared" si="2"/>
        <v>44598</v>
      </c>
      <c r="B38" s="24">
        <f ca="1">IFERROR(INDEX(Feiertage!$V$2:$V$34,MATCH(A38,_FeiertagsDaten,0)),0)</f>
        <v>0</v>
      </c>
      <c r="C38" s="24">
        <f ca="1">IFERROR(INDEX(Ereignisse!$O$2:$O$37,MATCH(A38,_EreignisseDatum,0)),0)</f>
        <v>0</v>
      </c>
      <c r="D38" s="24">
        <f ca="1">IFERROR(INDEX(Ereignisse!$O$2:$O$37,MATCH(A38,_EreignisseDatum,0)+IF(INDEX(_EreignisseHaeufigkeit,MATCH(A38,_EreignisseDatum,0))=2,1,0)),0)</f>
        <v>0</v>
      </c>
      <c r="E38" s="24">
        <f t="shared" si="0"/>
        <v>2</v>
      </c>
      <c r="F38" s="24">
        <f ca="1">IFERROR(INDEX(Feiertage!$Y$2:$Y$34,MATCH(A38,_FeiertagsDaten,0)),0)</f>
        <v>0</v>
      </c>
      <c r="G38" s="24">
        <f ca="1">IFERROR(INDEX(Ereignisse!$R$2:$R$37,MATCH(A38,_EreignisseDatum,0)),0)</f>
        <v>0</v>
      </c>
      <c r="H38" s="24">
        <f ca="1">IFERROR(INDEX(Ereignisse!$R$2:$R$37,MATCH(A38,_EreignisseDatum,0)+IF(INDEX(_EreignisseHaeufigkeit,MATCH(A38,_EreignisseDatum,0))=2,1,0)),0)</f>
        <v>0</v>
      </c>
      <c r="I38" s="24">
        <f t="shared" ca="1" si="1"/>
        <v>2</v>
      </c>
    </row>
    <row r="39" spans="1:9" x14ac:dyDescent="0.2">
      <c r="A39" s="19">
        <f t="shared" si="2"/>
        <v>44599</v>
      </c>
      <c r="B39" s="24">
        <f ca="1">IFERROR(INDEX(Feiertage!$V$2:$V$34,MATCH(A39,_FeiertagsDaten,0)),0)</f>
        <v>0</v>
      </c>
      <c r="C39" s="24">
        <f ca="1">IFERROR(INDEX(Ereignisse!$O$2:$O$37,MATCH(A39,_EreignisseDatum,0)),0)</f>
        <v>0</v>
      </c>
      <c r="D39" s="24">
        <f ca="1">IFERROR(INDEX(Ereignisse!$O$2:$O$37,MATCH(A39,_EreignisseDatum,0)+IF(INDEX(_EreignisseHaeufigkeit,MATCH(A39,_EreignisseDatum,0))=2,1,0)),0)</f>
        <v>0</v>
      </c>
      <c r="E39" s="24">
        <f t="shared" si="0"/>
        <v>0</v>
      </c>
      <c r="F39" s="24">
        <f ca="1">IFERROR(INDEX(Feiertage!$Y$2:$Y$34,MATCH(A39,_FeiertagsDaten,0)),0)</f>
        <v>0</v>
      </c>
      <c r="G39" s="24">
        <f ca="1">IFERROR(INDEX(Ereignisse!$R$2:$R$37,MATCH(A39,_EreignisseDatum,0)),0)</f>
        <v>0</v>
      </c>
      <c r="H39" s="24">
        <f ca="1">IFERROR(INDEX(Ereignisse!$R$2:$R$37,MATCH(A39,_EreignisseDatum,0)+IF(INDEX(_EreignisseHaeufigkeit,MATCH(A39,_EreignisseDatum,0))=2,1,0)),0)</f>
        <v>0</v>
      </c>
      <c r="I39" s="24">
        <f t="shared" ca="1" si="1"/>
        <v>0</v>
      </c>
    </row>
    <row r="40" spans="1:9" x14ac:dyDescent="0.2">
      <c r="A40" s="19">
        <f t="shared" si="2"/>
        <v>44600</v>
      </c>
      <c r="B40" s="24">
        <f ca="1">IFERROR(INDEX(Feiertage!$V$2:$V$34,MATCH(A40,_FeiertagsDaten,0)),0)</f>
        <v>0</v>
      </c>
      <c r="C40" s="24">
        <f ca="1">IFERROR(INDEX(Ereignisse!$O$2:$O$37,MATCH(A40,_EreignisseDatum,0)),0)</f>
        <v>0</v>
      </c>
      <c r="D40" s="24">
        <f ca="1">IFERROR(INDEX(Ereignisse!$O$2:$O$37,MATCH(A40,_EreignisseDatum,0)+IF(INDEX(_EreignisseHaeufigkeit,MATCH(A40,_EreignisseDatum,0))=2,1,0)),0)</f>
        <v>0</v>
      </c>
      <c r="E40" s="24">
        <f t="shared" si="0"/>
        <v>0</v>
      </c>
      <c r="F40" s="24">
        <f ca="1">IFERROR(INDEX(Feiertage!$Y$2:$Y$34,MATCH(A40,_FeiertagsDaten,0)),0)</f>
        <v>0</v>
      </c>
      <c r="G40" s="24">
        <f ca="1">IFERROR(INDEX(Ereignisse!$R$2:$R$37,MATCH(A40,_EreignisseDatum,0)),0)</f>
        <v>0</v>
      </c>
      <c r="H40" s="24">
        <f ca="1">IFERROR(INDEX(Ereignisse!$R$2:$R$37,MATCH(A40,_EreignisseDatum,0)+IF(INDEX(_EreignisseHaeufigkeit,MATCH(A40,_EreignisseDatum,0))=2,1,0)),0)</f>
        <v>0</v>
      </c>
      <c r="I40" s="24">
        <f t="shared" ca="1" si="1"/>
        <v>0</v>
      </c>
    </row>
    <row r="41" spans="1:9" x14ac:dyDescent="0.2">
      <c r="A41" s="19">
        <f t="shared" si="2"/>
        <v>44601</v>
      </c>
      <c r="B41" s="24">
        <f ca="1">IFERROR(INDEX(Feiertage!$V$2:$V$34,MATCH(A41,_FeiertagsDaten,0)),0)</f>
        <v>0</v>
      </c>
      <c r="C41" s="24">
        <f ca="1">IFERROR(INDEX(Ereignisse!$O$2:$O$37,MATCH(A41,_EreignisseDatum,0)),0)</f>
        <v>0</v>
      </c>
      <c r="D41" s="24">
        <f ca="1">IFERROR(INDEX(Ereignisse!$O$2:$O$37,MATCH(A41,_EreignisseDatum,0)+IF(INDEX(_EreignisseHaeufigkeit,MATCH(A41,_EreignisseDatum,0))=2,1,0)),0)</f>
        <v>0</v>
      </c>
      <c r="E41" s="24">
        <f t="shared" si="0"/>
        <v>0</v>
      </c>
      <c r="F41" s="24">
        <f ca="1">IFERROR(INDEX(Feiertage!$Y$2:$Y$34,MATCH(A41,_FeiertagsDaten,0)),0)</f>
        <v>0</v>
      </c>
      <c r="G41" s="24">
        <f ca="1">IFERROR(INDEX(Ereignisse!$R$2:$R$37,MATCH(A41,_EreignisseDatum,0)),0)</f>
        <v>0</v>
      </c>
      <c r="H41" s="24">
        <f ca="1">IFERROR(INDEX(Ereignisse!$R$2:$R$37,MATCH(A41,_EreignisseDatum,0)+IF(INDEX(_EreignisseHaeufigkeit,MATCH(A41,_EreignisseDatum,0))=2,1,0)),0)</f>
        <v>0</v>
      </c>
      <c r="I41" s="24">
        <f t="shared" ca="1" si="1"/>
        <v>0</v>
      </c>
    </row>
    <row r="42" spans="1:9" x14ac:dyDescent="0.2">
      <c r="A42" s="19">
        <f t="shared" si="2"/>
        <v>44602</v>
      </c>
      <c r="B42" s="24">
        <f ca="1">IFERROR(INDEX(Feiertage!$V$2:$V$34,MATCH(A42,_FeiertagsDaten,0)),0)</f>
        <v>0</v>
      </c>
      <c r="C42" s="24">
        <f ca="1">IFERROR(INDEX(Ereignisse!$O$2:$O$37,MATCH(A42,_EreignisseDatum,0)),0)</f>
        <v>0</v>
      </c>
      <c r="D42" s="24">
        <f ca="1">IFERROR(INDEX(Ereignisse!$O$2:$O$37,MATCH(A42,_EreignisseDatum,0)+IF(INDEX(_EreignisseHaeufigkeit,MATCH(A42,_EreignisseDatum,0))=2,1,0)),0)</f>
        <v>0</v>
      </c>
      <c r="E42" s="24">
        <f t="shared" si="0"/>
        <v>0</v>
      </c>
      <c r="F42" s="24">
        <f ca="1">IFERROR(INDEX(Feiertage!$Y$2:$Y$34,MATCH(A42,_FeiertagsDaten,0)),0)</f>
        <v>0</v>
      </c>
      <c r="G42" s="24">
        <f ca="1">IFERROR(INDEX(Ereignisse!$R$2:$R$37,MATCH(A42,_EreignisseDatum,0)),0)</f>
        <v>0</v>
      </c>
      <c r="H42" s="24">
        <f ca="1">IFERROR(INDEX(Ereignisse!$R$2:$R$37,MATCH(A42,_EreignisseDatum,0)+IF(INDEX(_EreignisseHaeufigkeit,MATCH(A42,_EreignisseDatum,0))=2,1,0)),0)</f>
        <v>0</v>
      </c>
      <c r="I42" s="24">
        <f t="shared" ca="1" si="1"/>
        <v>0</v>
      </c>
    </row>
    <row r="43" spans="1:9" x14ac:dyDescent="0.2">
      <c r="A43" s="19">
        <f t="shared" si="2"/>
        <v>44603</v>
      </c>
      <c r="B43" s="24">
        <f ca="1">IFERROR(INDEX(Feiertage!$V$2:$V$34,MATCH(A43,_FeiertagsDaten,0)),0)</f>
        <v>0</v>
      </c>
      <c r="C43" s="24">
        <f ca="1">IFERROR(INDEX(Ereignisse!$O$2:$O$37,MATCH(A43,_EreignisseDatum,0)),0)</f>
        <v>0</v>
      </c>
      <c r="D43" s="24">
        <f ca="1">IFERROR(INDEX(Ereignisse!$O$2:$O$37,MATCH(A43,_EreignisseDatum,0)+IF(INDEX(_EreignisseHaeufigkeit,MATCH(A43,_EreignisseDatum,0))=2,1,0)),0)</f>
        <v>0</v>
      </c>
      <c r="E43" s="24">
        <f t="shared" si="0"/>
        <v>0</v>
      </c>
      <c r="F43" s="24">
        <f ca="1">IFERROR(INDEX(Feiertage!$Y$2:$Y$34,MATCH(A43,_FeiertagsDaten,0)),0)</f>
        <v>0</v>
      </c>
      <c r="G43" s="24">
        <f ca="1">IFERROR(INDEX(Ereignisse!$R$2:$R$37,MATCH(A43,_EreignisseDatum,0)),0)</f>
        <v>0</v>
      </c>
      <c r="H43" s="24">
        <f ca="1">IFERROR(INDEX(Ereignisse!$R$2:$R$37,MATCH(A43,_EreignisseDatum,0)+IF(INDEX(_EreignisseHaeufigkeit,MATCH(A43,_EreignisseDatum,0))=2,1,0)),0)</f>
        <v>0</v>
      </c>
      <c r="I43" s="24">
        <f t="shared" ca="1" si="1"/>
        <v>0</v>
      </c>
    </row>
    <row r="44" spans="1:9" x14ac:dyDescent="0.2">
      <c r="A44" s="19">
        <f t="shared" si="2"/>
        <v>44604</v>
      </c>
      <c r="B44" s="24">
        <f ca="1">IFERROR(INDEX(Feiertage!$V$2:$V$34,MATCH(A44,_FeiertagsDaten,0)),0)</f>
        <v>0</v>
      </c>
      <c r="C44" s="24">
        <f ca="1">IFERROR(INDEX(Ereignisse!$O$2:$O$37,MATCH(A44,_EreignisseDatum,0)),0)</f>
        <v>0</v>
      </c>
      <c r="D44" s="24">
        <f ca="1">IFERROR(INDEX(Ereignisse!$O$2:$O$37,MATCH(A44,_EreignisseDatum,0)+IF(INDEX(_EreignisseHaeufigkeit,MATCH(A44,_EreignisseDatum,0))=2,1,0)),0)</f>
        <v>0</v>
      </c>
      <c r="E44" s="24">
        <f t="shared" si="0"/>
        <v>1</v>
      </c>
      <c r="F44" s="24">
        <f ca="1">IFERROR(INDEX(Feiertage!$Y$2:$Y$34,MATCH(A44,_FeiertagsDaten,0)),0)</f>
        <v>0</v>
      </c>
      <c r="G44" s="24">
        <f ca="1">IFERROR(INDEX(Ereignisse!$R$2:$R$37,MATCH(A44,_EreignisseDatum,0)),0)</f>
        <v>0</v>
      </c>
      <c r="H44" s="24">
        <f ca="1">IFERROR(INDEX(Ereignisse!$R$2:$R$37,MATCH(A44,_EreignisseDatum,0)+IF(INDEX(_EreignisseHaeufigkeit,MATCH(A44,_EreignisseDatum,0))=2,1,0)),0)</f>
        <v>0</v>
      </c>
      <c r="I44" s="24">
        <f t="shared" ca="1" si="1"/>
        <v>1</v>
      </c>
    </row>
    <row r="45" spans="1:9" x14ac:dyDescent="0.2">
      <c r="A45" s="19">
        <f t="shared" si="2"/>
        <v>44605</v>
      </c>
      <c r="B45" s="24">
        <f ca="1">IFERROR(INDEX(Feiertage!$V$2:$V$34,MATCH(A45,_FeiertagsDaten,0)),0)</f>
        <v>0</v>
      </c>
      <c r="C45" s="24">
        <f ca="1">IFERROR(INDEX(Ereignisse!$O$2:$O$37,MATCH(A45,_EreignisseDatum,0)),0)</f>
        <v>0</v>
      </c>
      <c r="D45" s="24">
        <f ca="1">IFERROR(INDEX(Ereignisse!$O$2:$O$37,MATCH(A45,_EreignisseDatum,0)+IF(INDEX(_EreignisseHaeufigkeit,MATCH(A45,_EreignisseDatum,0))=2,1,0)),0)</f>
        <v>0</v>
      </c>
      <c r="E45" s="24">
        <f t="shared" si="0"/>
        <v>2</v>
      </c>
      <c r="F45" s="24">
        <f ca="1">IFERROR(INDEX(Feiertage!$Y$2:$Y$34,MATCH(A45,_FeiertagsDaten,0)),0)</f>
        <v>0</v>
      </c>
      <c r="G45" s="24">
        <f ca="1">IFERROR(INDEX(Ereignisse!$R$2:$R$37,MATCH(A45,_EreignisseDatum,0)),0)</f>
        <v>0</v>
      </c>
      <c r="H45" s="24">
        <f ca="1">IFERROR(INDEX(Ereignisse!$R$2:$R$37,MATCH(A45,_EreignisseDatum,0)+IF(INDEX(_EreignisseHaeufigkeit,MATCH(A45,_EreignisseDatum,0))=2,1,0)),0)</f>
        <v>0</v>
      </c>
      <c r="I45" s="24">
        <f t="shared" ca="1" si="1"/>
        <v>2</v>
      </c>
    </row>
    <row r="46" spans="1:9" x14ac:dyDescent="0.2">
      <c r="A46" s="19">
        <f t="shared" si="2"/>
        <v>44606</v>
      </c>
      <c r="B46" s="24">
        <f ca="1">IFERROR(INDEX(Feiertage!$V$2:$V$34,MATCH(A46,_FeiertagsDaten,0)),0)</f>
        <v>0</v>
      </c>
      <c r="C46" s="24">
        <f ca="1">IFERROR(INDEX(Ereignisse!$O$2:$O$37,MATCH(A46,_EreignisseDatum,0)),0)</f>
        <v>0</v>
      </c>
      <c r="D46" s="24">
        <f ca="1">IFERROR(INDEX(Ereignisse!$O$2:$O$37,MATCH(A46,_EreignisseDatum,0)+IF(INDEX(_EreignisseHaeufigkeit,MATCH(A46,_EreignisseDatum,0))=2,1,0)),0)</f>
        <v>0</v>
      </c>
      <c r="E46" s="24">
        <f t="shared" si="0"/>
        <v>0</v>
      </c>
      <c r="F46" s="24">
        <f ca="1">IFERROR(INDEX(Feiertage!$Y$2:$Y$34,MATCH(A46,_FeiertagsDaten,0)),0)</f>
        <v>0</v>
      </c>
      <c r="G46" s="24">
        <f ca="1">IFERROR(INDEX(Ereignisse!$R$2:$R$37,MATCH(A46,_EreignisseDatum,0)),0)</f>
        <v>1</v>
      </c>
      <c r="H46" s="24">
        <f ca="1">IFERROR(INDEX(Ereignisse!$R$2:$R$37,MATCH(A46,_EreignisseDatum,0)+IF(INDEX(_EreignisseHaeufigkeit,MATCH(A46,_EreignisseDatum,0))=2,1,0)),0)</f>
        <v>1</v>
      </c>
      <c r="I46" s="24">
        <f t="shared" ca="1" si="1"/>
        <v>1</v>
      </c>
    </row>
    <row r="47" spans="1:9" x14ac:dyDescent="0.2">
      <c r="A47" s="19">
        <f t="shared" si="2"/>
        <v>44607</v>
      </c>
      <c r="B47" s="24">
        <f ca="1">IFERROR(INDEX(Feiertage!$V$2:$V$34,MATCH(A47,_FeiertagsDaten,0)),0)</f>
        <v>0</v>
      </c>
      <c r="C47" s="24">
        <f ca="1">IFERROR(INDEX(Ereignisse!$O$2:$O$37,MATCH(A47,_EreignisseDatum,0)),0)</f>
        <v>0</v>
      </c>
      <c r="D47" s="24">
        <f ca="1">IFERROR(INDEX(Ereignisse!$O$2:$O$37,MATCH(A47,_EreignisseDatum,0)+IF(INDEX(_EreignisseHaeufigkeit,MATCH(A47,_EreignisseDatum,0))=2,1,0)),0)</f>
        <v>0</v>
      </c>
      <c r="E47" s="24">
        <f t="shared" si="0"/>
        <v>0</v>
      </c>
      <c r="F47" s="24">
        <f ca="1">IFERROR(INDEX(Feiertage!$Y$2:$Y$34,MATCH(A47,_FeiertagsDaten,0)),0)</f>
        <v>0</v>
      </c>
      <c r="G47" s="24">
        <f ca="1">IFERROR(INDEX(Ereignisse!$R$2:$R$37,MATCH(A47,_EreignisseDatum,0)),0)</f>
        <v>0</v>
      </c>
      <c r="H47" s="24">
        <f ca="1">IFERROR(INDEX(Ereignisse!$R$2:$R$37,MATCH(A47,_EreignisseDatum,0)+IF(INDEX(_EreignisseHaeufigkeit,MATCH(A47,_EreignisseDatum,0))=2,1,0)),0)</f>
        <v>0</v>
      </c>
      <c r="I47" s="24">
        <f t="shared" ca="1" si="1"/>
        <v>0</v>
      </c>
    </row>
    <row r="48" spans="1:9" x14ac:dyDescent="0.2">
      <c r="A48" s="19">
        <f t="shared" si="2"/>
        <v>44608</v>
      </c>
      <c r="B48" s="24">
        <f ca="1">IFERROR(INDEX(Feiertage!$V$2:$V$34,MATCH(A48,_FeiertagsDaten,0)),0)</f>
        <v>0</v>
      </c>
      <c r="C48" s="24">
        <f ca="1">IFERROR(INDEX(Ereignisse!$O$2:$O$37,MATCH(A48,_EreignisseDatum,0)),0)</f>
        <v>0</v>
      </c>
      <c r="D48" s="24">
        <f ca="1">IFERROR(INDEX(Ereignisse!$O$2:$O$37,MATCH(A48,_EreignisseDatum,0)+IF(INDEX(_EreignisseHaeufigkeit,MATCH(A48,_EreignisseDatum,0))=2,1,0)),0)</f>
        <v>0</v>
      </c>
      <c r="E48" s="24">
        <f t="shared" si="0"/>
        <v>0</v>
      </c>
      <c r="F48" s="24">
        <f ca="1">IFERROR(INDEX(Feiertage!$Y$2:$Y$34,MATCH(A48,_FeiertagsDaten,0)),0)</f>
        <v>0</v>
      </c>
      <c r="G48" s="24">
        <f ca="1">IFERROR(INDEX(Ereignisse!$R$2:$R$37,MATCH(A48,_EreignisseDatum,0)),0)</f>
        <v>0</v>
      </c>
      <c r="H48" s="24">
        <f ca="1">IFERROR(INDEX(Ereignisse!$R$2:$R$37,MATCH(A48,_EreignisseDatum,0)+IF(INDEX(_EreignisseHaeufigkeit,MATCH(A48,_EreignisseDatum,0))=2,1,0)),0)</f>
        <v>0</v>
      </c>
      <c r="I48" s="24">
        <f t="shared" ca="1" si="1"/>
        <v>0</v>
      </c>
    </row>
    <row r="49" spans="1:9" x14ac:dyDescent="0.2">
      <c r="A49" s="19">
        <f t="shared" si="2"/>
        <v>44609</v>
      </c>
      <c r="B49" s="24">
        <f ca="1">IFERROR(INDEX(Feiertage!$V$2:$V$34,MATCH(A49,_FeiertagsDaten,0)),0)</f>
        <v>0</v>
      </c>
      <c r="C49" s="24">
        <f ca="1">IFERROR(INDEX(Ereignisse!$O$2:$O$37,MATCH(A49,_EreignisseDatum,0)),0)</f>
        <v>0</v>
      </c>
      <c r="D49" s="24">
        <f ca="1">IFERROR(INDEX(Ereignisse!$O$2:$O$37,MATCH(A49,_EreignisseDatum,0)+IF(INDEX(_EreignisseHaeufigkeit,MATCH(A49,_EreignisseDatum,0))=2,1,0)),0)</f>
        <v>0</v>
      </c>
      <c r="E49" s="24">
        <f t="shared" si="0"/>
        <v>0</v>
      </c>
      <c r="F49" s="24">
        <f ca="1">IFERROR(INDEX(Feiertage!$Y$2:$Y$34,MATCH(A49,_FeiertagsDaten,0)),0)</f>
        <v>0</v>
      </c>
      <c r="G49" s="24">
        <f ca="1">IFERROR(INDEX(Ereignisse!$R$2:$R$37,MATCH(A49,_EreignisseDatum,0)),0)</f>
        <v>0</v>
      </c>
      <c r="H49" s="24">
        <f ca="1">IFERROR(INDEX(Ereignisse!$R$2:$R$37,MATCH(A49,_EreignisseDatum,0)+IF(INDEX(_EreignisseHaeufigkeit,MATCH(A49,_EreignisseDatum,0))=2,1,0)),0)</f>
        <v>0</v>
      </c>
      <c r="I49" s="24">
        <f t="shared" ca="1" si="1"/>
        <v>0</v>
      </c>
    </row>
    <row r="50" spans="1:9" x14ac:dyDescent="0.2">
      <c r="A50" s="19">
        <f t="shared" si="2"/>
        <v>44610</v>
      </c>
      <c r="B50" s="24">
        <f ca="1">IFERROR(INDEX(Feiertage!$V$2:$V$34,MATCH(A50,_FeiertagsDaten,0)),0)</f>
        <v>0</v>
      </c>
      <c r="C50" s="24">
        <f ca="1">IFERROR(INDEX(Ereignisse!$O$2:$O$37,MATCH(A50,_EreignisseDatum,0)),0)</f>
        <v>0</v>
      </c>
      <c r="D50" s="24">
        <f ca="1">IFERROR(INDEX(Ereignisse!$O$2:$O$37,MATCH(A50,_EreignisseDatum,0)+IF(INDEX(_EreignisseHaeufigkeit,MATCH(A50,_EreignisseDatum,0))=2,1,0)),0)</f>
        <v>0</v>
      </c>
      <c r="E50" s="24">
        <f t="shared" si="0"/>
        <v>0</v>
      </c>
      <c r="F50" s="24">
        <f ca="1">IFERROR(INDEX(Feiertage!$Y$2:$Y$34,MATCH(A50,_FeiertagsDaten,0)),0)</f>
        <v>0</v>
      </c>
      <c r="G50" s="24">
        <f ca="1">IFERROR(INDEX(Ereignisse!$R$2:$R$37,MATCH(A50,_EreignisseDatum,0)),0)</f>
        <v>0</v>
      </c>
      <c r="H50" s="24">
        <f ca="1">IFERROR(INDEX(Ereignisse!$R$2:$R$37,MATCH(A50,_EreignisseDatum,0)+IF(INDEX(_EreignisseHaeufigkeit,MATCH(A50,_EreignisseDatum,0))=2,1,0)),0)</f>
        <v>0</v>
      </c>
      <c r="I50" s="24">
        <f t="shared" ca="1" si="1"/>
        <v>0</v>
      </c>
    </row>
    <row r="51" spans="1:9" x14ac:dyDescent="0.2">
      <c r="A51" s="19">
        <f t="shared" si="2"/>
        <v>44611</v>
      </c>
      <c r="B51" s="24">
        <f ca="1">IFERROR(INDEX(Feiertage!$V$2:$V$34,MATCH(A51,_FeiertagsDaten,0)),0)</f>
        <v>0</v>
      </c>
      <c r="C51" s="24">
        <f ca="1">IFERROR(INDEX(Ereignisse!$O$2:$O$37,MATCH(A51,_EreignisseDatum,0)),0)</f>
        <v>0</v>
      </c>
      <c r="D51" s="24">
        <f ca="1">IFERROR(INDEX(Ereignisse!$O$2:$O$37,MATCH(A51,_EreignisseDatum,0)+IF(INDEX(_EreignisseHaeufigkeit,MATCH(A51,_EreignisseDatum,0))=2,1,0)),0)</f>
        <v>0</v>
      </c>
      <c r="E51" s="24">
        <f t="shared" si="0"/>
        <v>1</v>
      </c>
      <c r="F51" s="24">
        <f ca="1">IFERROR(INDEX(Feiertage!$Y$2:$Y$34,MATCH(A51,_FeiertagsDaten,0)),0)</f>
        <v>0</v>
      </c>
      <c r="G51" s="24">
        <f ca="1">IFERROR(INDEX(Ereignisse!$R$2:$R$37,MATCH(A51,_EreignisseDatum,0)),0)</f>
        <v>0</v>
      </c>
      <c r="H51" s="24">
        <f ca="1">IFERROR(INDEX(Ereignisse!$R$2:$R$37,MATCH(A51,_EreignisseDatum,0)+IF(INDEX(_EreignisseHaeufigkeit,MATCH(A51,_EreignisseDatum,0))=2,1,0)),0)</f>
        <v>0</v>
      </c>
      <c r="I51" s="24">
        <f t="shared" ca="1" si="1"/>
        <v>1</v>
      </c>
    </row>
    <row r="52" spans="1:9" x14ac:dyDescent="0.2">
      <c r="A52" s="19">
        <f t="shared" si="2"/>
        <v>44612</v>
      </c>
      <c r="B52" s="24">
        <f ca="1">IFERROR(INDEX(Feiertage!$V$2:$V$34,MATCH(A52,_FeiertagsDaten,0)),0)</f>
        <v>0</v>
      </c>
      <c r="C52" s="24">
        <f ca="1">IFERROR(INDEX(Ereignisse!$O$2:$O$37,MATCH(A52,_EreignisseDatum,0)),0)</f>
        <v>0</v>
      </c>
      <c r="D52" s="24">
        <f ca="1">IFERROR(INDEX(Ereignisse!$O$2:$O$37,MATCH(A52,_EreignisseDatum,0)+IF(INDEX(_EreignisseHaeufigkeit,MATCH(A52,_EreignisseDatum,0))=2,1,0)),0)</f>
        <v>0</v>
      </c>
      <c r="E52" s="24">
        <f t="shared" si="0"/>
        <v>2</v>
      </c>
      <c r="F52" s="24">
        <f ca="1">IFERROR(INDEX(Feiertage!$Y$2:$Y$34,MATCH(A52,_FeiertagsDaten,0)),0)</f>
        <v>0</v>
      </c>
      <c r="G52" s="24">
        <f ca="1">IFERROR(INDEX(Ereignisse!$R$2:$R$37,MATCH(A52,_EreignisseDatum,0)),0)</f>
        <v>0</v>
      </c>
      <c r="H52" s="24">
        <f ca="1">IFERROR(INDEX(Ereignisse!$R$2:$R$37,MATCH(A52,_EreignisseDatum,0)+IF(INDEX(_EreignisseHaeufigkeit,MATCH(A52,_EreignisseDatum,0))=2,1,0)),0)</f>
        <v>0</v>
      </c>
      <c r="I52" s="24">
        <f t="shared" ca="1" si="1"/>
        <v>2</v>
      </c>
    </row>
    <row r="53" spans="1:9" x14ac:dyDescent="0.2">
      <c r="A53" s="19">
        <f t="shared" si="2"/>
        <v>44613</v>
      </c>
      <c r="B53" s="24">
        <f ca="1">IFERROR(INDEX(Feiertage!$V$2:$V$34,MATCH(A53,_FeiertagsDaten,0)),0)</f>
        <v>0</v>
      </c>
      <c r="C53" s="24">
        <f ca="1">IFERROR(INDEX(Ereignisse!$O$2:$O$37,MATCH(A53,_EreignisseDatum,0)),0)</f>
        <v>0</v>
      </c>
      <c r="D53" s="24">
        <f ca="1">IFERROR(INDEX(Ereignisse!$O$2:$O$37,MATCH(A53,_EreignisseDatum,0)+IF(INDEX(_EreignisseHaeufigkeit,MATCH(A53,_EreignisseDatum,0))=2,1,0)),0)</f>
        <v>0</v>
      </c>
      <c r="E53" s="24">
        <f t="shared" si="0"/>
        <v>0</v>
      </c>
      <c r="F53" s="24">
        <f ca="1">IFERROR(INDEX(Feiertage!$Y$2:$Y$34,MATCH(A53,_FeiertagsDaten,0)),0)</f>
        <v>0</v>
      </c>
      <c r="G53" s="24">
        <f ca="1">IFERROR(INDEX(Ereignisse!$R$2:$R$37,MATCH(A53,_EreignisseDatum,0)),0)</f>
        <v>0</v>
      </c>
      <c r="H53" s="24">
        <f ca="1">IFERROR(INDEX(Ereignisse!$R$2:$R$37,MATCH(A53,_EreignisseDatum,0)+IF(INDEX(_EreignisseHaeufigkeit,MATCH(A53,_EreignisseDatum,0))=2,1,0)),0)</f>
        <v>0</v>
      </c>
      <c r="I53" s="24">
        <f t="shared" ca="1" si="1"/>
        <v>0</v>
      </c>
    </row>
    <row r="54" spans="1:9" x14ac:dyDescent="0.2">
      <c r="A54" s="19">
        <f t="shared" si="2"/>
        <v>44614</v>
      </c>
      <c r="B54" s="24">
        <f ca="1">IFERROR(INDEX(Feiertage!$V$2:$V$34,MATCH(A54,_FeiertagsDaten,0)),0)</f>
        <v>0</v>
      </c>
      <c r="C54" s="24">
        <f ca="1">IFERROR(INDEX(Ereignisse!$O$2:$O$37,MATCH(A54,_EreignisseDatum,0)),0)</f>
        <v>0</v>
      </c>
      <c r="D54" s="24">
        <f ca="1">IFERROR(INDEX(Ereignisse!$O$2:$O$37,MATCH(A54,_EreignisseDatum,0)+IF(INDEX(_EreignisseHaeufigkeit,MATCH(A54,_EreignisseDatum,0))=2,1,0)),0)</f>
        <v>0</v>
      </c>
      <c r="E54" s="24">
        <f t="shared" si="0"/>
        <v>0</v>
      </c>
      <c r="F54" s="24">
        <f ca="1">IFERROR(INDEX(Feiertage!$Y$2:$Y$34,MATCH(A54,_FeiertagsDaten,0)),0)</f>
        <v>0</v>
      </c>
      <c r="G54" s="24">
        <f ca="1">IFERROR(INDEX(Ereignisse!$R$2:$R$37,MATCH(A54,_EreignisseDatum,0)),0)</f>
        <v>0</v>
      </c>
      <c r="H54" s="24">
        <f ca="1">IFERROR(INDEX(Ereignisse!$R$2:$R$37,MATCH(A54,_EreignisseDatum,0)+IF(INDEX(_EreignisseHaeufigkeit,MATCH(A54,_EreignisseDatum,0))=2,1,0)),0)</f>
        <v>0</v>
      </c>
      <c r="I54" s="24">
        <f t="shared" ca="1" si="1"/>
        <v>0</v>
      </c>
    </row>
    <row r="55" spans="1:9" x14ac:dyDescent="0.2">
      <c r="A55" s="19">
        <f t="shared" si="2"/>
        <v>44615</v>
      </c>
      <c r="B55" s="24">
        <f ca="1">IFERROR(INDEX(Feiertage!$V$2:$V$34,MATCH(A55,_FeiertagsDaten,0)),0)</f>
        <v>0</v>
      </c>
      <c r="C55" s="24">
        <f ca="1">IFERROR(INDEX(Ereignisse!$O$2:$O$37,MATCH(A55,_EreignisseDatum,0)),0)</f>
        <v>0</v>
      </c>
      <c r="D55" s="24">
        <f ca="1">IFERROR(INDEX(Ereignisse!$O$2:$O$37,MATCH(A55,_EreignisseDatum,0)+IF(INDEX(_EreignisseHaeufigkeit,MATCH(A55,_EreignisseDatum,0))=2,1,0)),0)</f>
        <v>0</v>
      </c>
      <c r="E55" s="24">
        <f t="shared" si="0"/>
        <v>0</v>
      </c>
      <c r="F55" s="24">
        <f ca="1">IFERROR(INDEX(Feiertage!$Y$2:$Y$34,MATCH(A55,_FeiertagsDaten,0)),0)</f>
        <v>0</v>
      </c>
      <c r="G55" s="24">
        <f ca="1">IFERROR(INDEX(Ereignisse!$R$2:$R$37,MATCH(A55,_EreignisseDatum,0)),0)</f>
        <v>0</v>
      </c>
      <c r="H55" s="24">
        <f ca="1">IFERROR(INDEX(Ereignisse!$R$2:$R$37,MATCH(A55,_EreignisseDatum,0)+IF(INDEX(_EreignisseHaeufigkeit,MATCH(A55,_EreignisseDatum,0))=2,1,0)),0)</f>
        <v>0</v>
      </c>
      <c r="I55" s="24">
        <f t="shared" ca="1" si="1"/>
        <v>0</v>
      </c>
    </row>
    <row r="56" spans="1:9" x14ac:dyDescent="0.2">
      <c r="A56" s="19">
        <f t="shared" si="2"/>
        <v>44616</v>
      </c>
      <c r="B56" s="24">
        <f ca="1">IFERROR(INDEX(Feiertage!$V$2:$V$34,MATCH(A56,_FeiertagsDaten,0)),0)</f>
        <v>4</v>
      </c>
      <c r="C56" s="24">
        <f ca="1">IFERROR(INDEX(Ereignisse!$O$2:$O$37,MATCH(A56,_EreignisseDatum,0)),0)</f>
        <v>0</v>
      </c>
      <c r="D56" s="24">
        <f ca="1">IFERROR(INDEX(Ereignisse!$O$2:$O$37,MATCH(A56,_EreignisseDatum,0)+IF(INDEX(_EreignisseHaeufigkeit,MATCH(A56,_EreignisseDatum,0))=2,1,0)),0)</f>
        <v>0</v>
      </c>
      <c r="E56" s="24">
        <f t="shared" si="0"/>
        <v>0</v>
      </c>
      <c r="F56" s="24">
        <f ca="1">IFERROR(INDEX(Feiertage!$Y$2:$Y$34,MATCH(A56,_FeiertagsDaten,0)),0)</f>
        <v>0</v>
      </c>
      <c r="G56" s="24">
        <f ca="1">IFERROR(INDEX(Ereignisse!$R$2:$R$37,MATCH(A56,_EreignisseDatum,0)),0)</f>
        <v>0</v>
      </c>
      <c r="H56" s="24">
        <f ca="1">IFERROR(INDEX(Ereignisse!$R$2:$R$37,MATCH(A56,_EreignisseDatum,0)+IF(INDEX(_EreignisseHaeufigkeit,MATCH(A56,_EreignisseDatum,0))=2,1,0)),0)</f>
        <v>0</v>
      </c>
      <c r="I56" s="24">
        <f t="shared" ca="1" si="1"/>
        <v>0</v>
      </c>
    </row>
    <row r="57" spans="1:9" x14ac:dyDescent="0.2">
      <c r="A57" s="19">
        <f t="shared" si="2"/>
        <v>44617</v>
      </c>
      <c r="B57" s="24">
        <f ca="1">IFERROR(INDEX(Feiertage!$V$2:$V$34,MATCH(A57,_FeiertagsDaten,0)),0)</f>
        <v>0</v>
      </c>
      <c r="C57" s="24">
        <f ca="1">IFERROR(INDEX(Ereignisse!$O$2:$O$37,MATCH(A57,_EreignisseDatum,0)),0)</f>
        <v>0</v>
      </c>
      <c r="D57" s="24">
        <f ca="1">IFERROR(INDEX(Ereignisse!$O$2:$O$37,MATCH(A57,_EreignisseDatum,0)+IF(INDEX(_EreignisseHaeufigkeit,MATCH(A57,_EreignisseDatum,0))=2,1,0)),0)</f>
        <v>0</v>
      </c>
      <c r="E57" s="24">
        <f t="shared" si="0"/>
        <v>0</v>
      </c>
      <c r="F57" s="24">
        <f ca="1">IFERROR(INDEX(Feiertage!$Y$2:$Y$34,MATCH(A57,_FeiertagsDaten,0)),0)</f>
        <v>0</v>
      </c>
      <c r="G57" s="24">
        <f ca="1">IFERROR(INDEX(Ereignisse!$R$2:$R$37,MATCH(A57,_EreignisseDatum,0)),0)</f>
        <v>0</v>
      </c>
      <c r="H57" s="24">
        <f ca="1">IFERROR(INDEX(Ereignisse!$R$2:$R$37,MATCH(A57,_EreignisseDatum,0)+IF(INDEX(_EreignisseHaeufigkeit,MATCH(A57,_EreignisseDatum,0))=2,1,0)),0)</f>
        <v>0</v>
      </c>
      <c r="I57" s="24">
        <f t="shared" ca="1" si="1"/>
        <v>0</v>
      </c>
    </row>
    <row r="58" spans="1:9" x14ac:dyDescent="0.2">
      <c r="A58" s="19">
        <f t="shared" si="2"/>
        <v>44618</v>
      </c>
      <c r="B58" s="24">
        <f ca="1">IFERROR(INDEX(Feiertage!$V$2:$V$34,MATCH(A58,_FeiertagsDaten,0)),0)</f>
        <v>0</v>
      </c>
      <c r="C58" s="24">
        <f ca="1">IFERROR(INDEX(Ereignisse!$O$2:$O$37,MATCH(A58,_EreignisseDatum,0)),0)</f>
        <v>0</v>
      </c>
      <c r="D58" s="24">
        <f ca="1">IFERROR(INDEX(Ereignisse!$O$2:$O$37,MATCH(A58,_EreignisseDatum,0)+IF(INDEX(_EreignisseHaeufigkeit,MATCH(A58,_EreignisseDatum,0))=2,1,0)),0)</f>
        <v>0</v>
      </c>
      <c r="E58" s="24">
        <f t="shared" si="0"/>
        <v>1</v>
      </c>
      <c r="F58" s="24">
        <f ca="1">IFERROR(INDEX(Feiertage!$Y$2:$Y$34,MATCH(A58,_FeiertagsDaten,0)),0)</f>
        <v>0</v>
      </c>
      <c r="G58" s="24">
        <f ca="1">IFERROR(INDEX(Ereignisse!$R$2:$R$37,MATCH(A58,_EreignisseDatum,0)),0)</f>
        <v>0</v>
      </c>
      <c r="H58" s="24">
        <f ca="1">IFERROR(INDEX(Ereignisse!$R$2:$R$37,MATCH(A58,_EreignisseDatum,0)+IF(INDEX(_EreignisseHaeufigkeit,MATCH(A58,_EreignisseDatum,0))=2,1,0)),0)</f>
        <v>0</v>
      </c>
      <c r="I58" s="24">
        <f t="shared" ca="1" si="1"/>
        <v>1</v>
      </c>
    </row>
    <row r="59" spans="1:9" x14ac:dyDescent="0.2">
      <c r="A59" s="19">
        <f t="shared" si="2"/>
        <v>44619</v>
      </c>
      <c r="B59" s="24">
        <f ca="1">IFERROR(INDEX(Feiertage!$V$2:$V$34,MATCH(A59,_FeiertagsDaten,0)),0)</f>
        <v>0</v>
      </c>
      <c r="C59" s="24">
        <f ca="1">IFERROR(INDEX(Ereignisse!$O$2:$O$37,MATCH(A59,_EreignisseDatum,0)),0)</f>
        <v>0</v>
      </c>
      <c r="D59" s="24">
        <f ca="1">IFERROR(INDEX(Ereignisse!$O$2:$O$37,MATCH(A59,_EreignisseDatum,0)+IF(INDEX(_EreignisseHaeufigkeit,MATCH(A59,_EreignisseDatum,0))=2,1,0)),0)</f>
        <v>0</v>
      </c>
      <c r="E59" s="24">
        <f t="shared" si="0"/>
        <v>2</v>
      </c>
      <c r="F59" s="24">
        <f ca="1">IFERROR(INDEX(Feiertage!$Y$2:$Y$34,MATCH(A59,_FeiertagsDaten,0)),0)</f>
        <v>0</v>
      </c>
      <c r="G59" s="24">
        <f ca="1">IFERROR(INDEX(Ereignisse!$R$2:$R$37,MATCH(A59,_EreignisseDatum,0)),0)</f>
        <v>0</v>
      </c>
      <c r="H59" s="24">
        <f ca="1">IFERROR(INDEX(Ereignisse!$R$2:$R$37,MATCH(A59,_EreignisseDatum,0)+IF(INDEX(_EreignisseHaeufigkeit,MATCH(A59,_EreignisseDatum,0))=2,1,0)),0)</f>
        <v>0</v>
      </c>
      <c r="I59" s="24">
        <f t="shared" ca="1" si="1"/>
        <v>2</v>
      </c>
    </row>
    <row r="60" spans="1:9" x14ac:dyDescent="0.2">
      <c r="A60" s="19">
        <f t="shared" si="2"/>
        <v>44620</v>
      </c>
      <c r="B60" s="24">
        <f ca="1">IFERROR(INDEX(Feiertage!$V$2:$V$34,MATCH(A60,_FeiertagsDaten,0)),0)</f>
        <v>4</v>
      </c>
      <c r="C60" s="24">
        <f ca="1">IFERROR(INDEX(Ereignisse!$O$2:$O$37,MATCH(A60,_EreignisseDatum,0)),0)</f>
        <v>0</v>
      </c>
      <c r="D60" s="24">
        <f ca="1">IFERROR(INDEX(Ereignisse!$O$2:$O$37,MATCH(A60,_EreignisseDatum,0)+IF(INDEX(_EreignisseHaeufigkeit,MATCH(A60,_EreignisseDatum,0))=2,1,0)),0)</f>
        <v>0</v>
      </c>
      <c r="E60" s="24">
        <f t="shared" si="0"/>
        <v>0</v>
      </c>
      <c r="F60" s="24">
        <f ca="1">IFERROR(INDEX(Feiertage!$Y$2:$Y$34,MATCH(A60,_FeiertagsDaten,0)),0)</f>
        <v>0</v>
      </c>
      <c r="G60" s="24">
        <f ca="1">IFERROR(INDEX(Ereignisse!$R$2:$R$37,MATCH(A60,_EreignisseDatum,0)),0)</f>
        <v>0</v>
      </c>
      <c r="H60" s="24">
        <f ca="1">IFERROR(INDEX(Ereignisse!$R$2:$R$37,MATCH(A60,_EreignisseDatum,0)+IF(INDEX(_EreignisseHaeufigkeit,MATCH(A60,_EreignisseDatum,0))=2,1,0)),0)</f>
        <v>0</v>
      </c>
      <c r="I60" s="24">
        <f t="shared" ca="1" si="1"/>
        <v>0</v>
      </c>
    </row>
    <row r="61" spans="1:9" x14ac:dyDescent="0.2">
      <c r="A61" s="19">
        <f t="shared" si="2"/>
        <v>44621</v>
      </c>
      <c r="B61" s="24">
        <f ca="1">IFERROR(INDEX(Feiertage!$V$2:$V$34,MATCH(A61,_FeiertagsDaten,0)),0)</f>
        <v>4</v>
      </c>
      <c r="C61" s="24">
        <f ca="1">IFERROR(INDEX(Ereignisse!$O$2:$O$37,MATCH(A61,_EreignisseDatum,0)),0)</f>
        <v>0</v>
      </c>
      <c r="D61" s="24">
        <f ca="1">IFERROR(INDEX(Ereignisse!$O$2:$O$37,MATCH(A61,_EreignisseDatum,0)+IF(INDEX(_EreignisseHaeufigkeit,MATCH(A61,_EreignisseDatum,0))=2,1,0)),0)</f>
        <v>0</v>
      </c>
      <c r="E61" s="24">
        <f t="shared" si="0"/>
        <v>0</v>
      </c>
      <c r="F61" s="24">
        <f ca="1">IFERROR(INDEX(Feiertage!$Y$2:$Y$34,MATCH(A61,_FeiertagsDaten,0)),0)</f>
        <v>0</v>
      </c>
      <c r="G61" s="24">
        <f ca="1">IFERROR(INDEX(Ereignisse!$R$2:$R$37,MATCH(A61,_EreignisseDatum,0)),0)</f>
        <v>0</v>
      </c>
      <c r="H61" s="24">
        <f ca="1">IFERROR(INDEX(Ereignisse!$R$2:$R$37,MATCH(A61,_EreignisseDatum,0)+IF(INDEX(_EreignisseHaeufigkeit,MATCH(A61,_EreignisseDatum,0))=2,1,0)),0)</f>
        <v>0</v>
      </c>
      <c r="I61" s="24">
        <f t="shared" ca="1" si="1"/>
        <v>0</v>
      </c>
    </row>
    <row r="62" spans="1:9" x14ac:dyDescent="0.2">
      <c r="A62" s="19">
        <f t="shared" si="2"/>
        <v>44622</v>
      </c>
      <c r="B62" s="24">
        <f ca="1">IFERROR(INDEX(Feiertage!$V$2:$V$34,MATCH(A62,_FeiertagsDaten,0)),0)</f>
        <v>4</v>
      </c>
      <c r="C62" s="24">
        <f ca="1">IFERROR(INDEX(Ereignisse!$O$2:$O$37,MATCH(A62,_EreignisseDatum,0)),0)</f>
        <v>0</v>
      </c>
      <c r="D62" s="24">
        <f ca="1">IFERROR(INDEX(Ereignisse!$O$2:$O$37,MATCH(A62,_EreignisseDatum,0)+IF(INDEX(_EreignisseHaeufigkeit,MATCH(A62,_EreignisseDatum,0))=2,1,0)),0)</f>
        <v>0</v>
      </c>
      <c r="E62" s="24">
        <f t="shared" si="0"/>
        <v>0</v>
      </c>
      <c r="F62" s="24">
        <f ca="1">IFERROR(INDEX(Feiertage!$Y$2:$Y$34,MATCH(A62,_FeiertagsDaten,0)),0)</f>
        <v>0</v>
      </c>
      <c r="G62" s="24">
        <f ca="1">IFERROR(INDEX(Ereignisse!$R$2:$R$37,MATCH(A62,_EreignisseDatum,0)),0)</f>
        <v>0</v>
      </c>
      <c r="H62" s="24">
        <f ca="1">IFERROR(INDEX(Ereignisse!$R$2:$R$37,MATCH(A62,_EreignisseDatum,0)+IF(INDEX(_EreignisseHaeufigkeit,MATCH(A62,_EreignisseDatum,0))=2,1,0)),0)</f>
        <v>0</v>
      </c>
      <c r="I62" s="24">
        <f t="shared" ca="1" si="1"/>
        <v>0</v>
      </c>
    </row>
    <row r="63" spans="1:9" x14ac:dyDescent="0.2">
      <c r="A63" s="19">
        <f t="shared" si="2"/>
        <v>44623</v>
      </c>
      <c r="B63" s="24">
        <f ca="1">IFERROR(INDEX(Feiertage!$V$2:$V$34,MATCH(A63,_FeiertagsDaten,0)),0)</f>
        <v>0</v>
      </c>
      <c r="C63" s="24">
        <f ca="1">IFERROR(INDEX(Ereignisse!$O$2:$O$37,MATCH(A63,_EreignisseDatum,0)),0)</f>
        <v>0</v>
      </c>
      <c r="D63" s="24">
        <f ca="1">IFERROR(INDEX(Ereignisse!$O$2:$O$37,MATCH(A63,_EreignisseDatum,0)+IF(INDEX(_EreignisseHaeufigkeit,MATCH(A63,_EreignisseDatum,0))=2,1,0)),0)</f>
        <v>0</v>
      </c>
      <c r="E63" s="24">
        <f t="shared" si="0"/>
        <v>0</v>
      </c>
      <c r="F63" s="24">
        <f ca="1">IFERROR(INDEX(Feiertage!$Y$2:$Y$34,MATCH(A63,_FeiertagsDaten,0)),0)</f>
        <v>0</v>
      </c>
      <c r="G63" s="24">
        <f ca="1">IFERROR(INDEX(Ereignisse!$R$2:$R$37,MATCH(A63,_EreignisseDatum,0)),0)</f>
        <v>0</v>
      </c>
      <c r="H63" s="24">
        <f ca="1">IFERROR(INDEX(Ereignisse!$R$2:$R$37,MATCH(A63,_EreignisseDatum,0)+IF(INDEX(_EreignisseHaeufigkeit,MATCH(A63,_EreignisseDatum,0))=2,1,0)),0)</f>
        <v>0</v>
      </c>
      <c r="I63" s="24">
        <f t="shared" ca="1" si="1"/>
        <v>0</v>
      </c>
    </row>
    <row r="64" spans="1:9" x14ac:dyDescent="0.2">
      <c r="A64" s="19">
        <f t="shared" si="2"/>
        <v>44624</v>
      </c>
      <c r="B64" s="24">
        <f ca="1">IFERROR(INDEX(Feiertage!$V$2:$V$34,MATCH(A64,_FeiertagsDaten,0)),0)</f>
        <v>0</v>
      </c>
      <c r="C64" s="24">
        <f ca="1">IFERROR(INDEX(Ereignisse!$O$2:$O$37,MATCH(A64,_EreignisseDatum,0)),0)</f>
        <v>0</v>
      </c>
      <c r="D64" s="24">
        <f ca="1">IFERROR(INDEX(Ereignisse!$O$2:$O$37,MATCH(A64,_EreignisseDatum,0)+IF(INDEX(_EreignisseHaeufigkeit,MATCH(A64,_EreignisseDatum,0))=2,1,0)),0)</f>
        <v>0</v>
      </c>
      <c r="E64" s="24">
        <f t="shared" si="0"/>
        <v>0</v>
      </c>
      <c r="F64" s="24">
        <f ca="1">IFERROR(INDEX(Feiertage!$Y$2:$Y$34,MATCH(A64,_FeiertagsDaten,0)),0)</f>
        <v>0</v>
      </c>
      <c r="G64" s="24">
        <f ca="1">IFERROR(INDEX(Ereignisse!$R$2:$R$37,MATCH(A64,_EreignisseDatum,0)),0)</f>
        <v>0</v>
      </c>
      <c r="H64" s="24">
        <f ca="1">IFERROR(INDEX(Ereignisse!$R$2:$R$37,MATCH(A64,_EreignisseDatum,0)+IF(INDEX(_EreignisseHaeufigkeit,MATCH(A64,_EreignisseDatum,0))=2,1,0)),0)</f>
        <v>0</v>
      </c>
      <c r="I64" s="24">
        <f t="shared" ca="1" si="1"/>
        <v>0</v>
      </c>
    </row>
    <row r="65" spans="1:9" x14ac:dyDescent="0.2">
      <c r="A65" s="19">
        <f t="shared" si="2"/>
        <v>44625</v>
      </c>
      <c r="B65" s="24">
        <f ca="1">IFERROR(INDEX(Feiertage!$V$2:$V$34,MATCH(A65,_FeiertagsDaten,0)),0)</f>
        <v>0</v>
      </c>
      <c r="C65" s="24">
        <f ca="1">IFERROR(INDEX(Ereignisse!$O$2:$O$37,MATCH(A65,_EreignisseDatum,0)),0)</f>
        <v>0</v>
      </c>
      <c r="D65" s="24">
        <f ca="1">IFERROR(INDEX(Ereignisse!$O$2:$O$37,MATCH(A65,_EreignisseDatum,0)+IF(INDEX(_EreignisseHaeufigkeit,MATCH(A65,_EreignisseDatum,0))=2,1,0)),0)</f>
        <v>0</v>
      </c>
      <c r="E65" s="24">
        <f t="shared" si="0"/>
        <v>1</v>
      </c>
      <c r="F65" s="24">
        <f ca="1">IFERROR(INDEX(Feiertage!$Y$2:$Y$34,MATCH(A65,_FeiertagsDaten,0)),0)</f>
        <v>0</v>
      </c>
      <c r="G65" s="24">
        <f ca="1">IFERROR(INDEX(Ereignisse!$R$2:$R$37,MATCH(A65,_EreignisseDatum,0)),0)</f>
        <v>0</v>
      </c>
      <c r="H65" s="24">
        <f ca="1">IFERROR(INDEX(Ereignisse!$R$2:$R$37,MATCH(A65,_EreignisseDatum,0)+IF(INDEX(_EreignisseHaeufigkeit,MATCH(A65,_EreignisseDatum,0))=2,1,0)),0)</f>
        <v>0</v>
      </c>
      <c r="I65" s="24">
        <f t="shared" ca="1" si="1"/>
        <v>1</v>
      </c>
    </row>
    <row r="66" spans="1:9" x14ac:dyDescent="0.2">
      <c r="A66" s="19">
        <f t="shared" si="2"/>
        <v>44626</v>
      </c>
      <c r="B66" s="24">
        <f ca="1">IFERROR(INDEX(Feiertage!$V$2:$V$34,MATCH(A66,_FeiertagsDaten,0)),0)</f>
        <v>0</v>
      </c>
      <c r="C66" s="24">
        <f ca="1">IFERROR(INDEX(Ereignisse!$O$2:$O$37,MATCH(A66,_EreignisseDatum,0)),0)</f>
        <v>0</v>
      </c>
      <c r="D66" s="24">
        <f ca="1">IFERROR(INDEX(Ereignisse!$O$2:$O$37,MATCH(A66,_EreignisseDatum,0)+IF(INDEX(_EreignisseHaeufigkeit,MATCH(A66,_EreignisseDatum,0))=2,1,0)),0)</f>
        <v>0</v>
      </c>
      <c r="E66" s="24">
        <f t="shared" si="0"/>
        <v>2</v>
      </c>
      <c r="F66" s="24">
        <f ca="1">IFERROR(INDEX(Feiertage!$Y$2:$Y$34,MATCH(A66,_FeiertagsDaten,0)),0)</f>
        <v>0</v>
      </c>
      <c r="G66" s="24">
        <f ca="1">IFERROR(INDEX(Ereignisse!$R$2:$R$37,MATCH(A66,_EreignisseDatum,0)),0)</f>
        <v>0</v>
      </c>
      <c r="H66" s="24">
        <f ca="1">IFERROR(INDEX(Ereignisse!$R$2:$R$37,MATCH(A66,_EreignisseDatum,0)+IF(INDEX(_EreignisseHaeufigkeit,MATCH(A66,_EreignisseDatum,0))=2,1,0)),0)</f>
        <v>0</v>
      </c>
      <c r="I66" s="24">
        <f t="shared" ca="1" si="1"/>
        <v>2</v>
      </c>
    </row>
    <row r="67" spans="1:9" x14ac:dyDescent="0.2">
      <c r="A67" s="19">
        <f t="shared" si="2"/>
        <v>44627</v>
      </c>
      <c r="B67" s="24">
        <f ca="1">IFERROR(INDEX(Feiertage!$V$2:$V$34,MATCH(A67,_FeiertagsDaten,0)),0)</f>
        <v>0</v>
      </c>
      <c r="C67" s="24">
        <f ca="1">IFERROR(INDEX(Ereignisse!$O$2:$O$37,MATCH(A67,_EreignisseDatum,0)),0)</f>
        <v>0</v>
      </c>
      <c r="D67" s="24">
        <f ca="1">IFERROR(INDEX(Ereignisse!$O$2:$O$37,MATCH(A67,_EreignisseDatum,0)+IF(INDEX(_EreignisseHaeufigkeit,MATCH(A67,_EreignisseDatum,0))=2,1,0)),0)</f>
        <v>0</v>
      </c>
      <c r="E67" s="24">
        <f t="shared" ref="E67:E130" si="3">IF(WEEKDAY(A67,2)=6,1,IF(WEEKDAY(A67,2)=7,2,0))</f>
        <v>0</v>
      </c>
      <c r="F67" s="24">
        <f ca="1">IFERROR(INDEX(Feiertage!$Y$2:$Y$34,MATCH(A67,_FeiertagsDaten,0)),0)</f>
        <v>0</v>
      </c>
      <c r="G67" s="24">
        <f ca="1">IFERROR(INDEX(Ereignisse!$R$2:$R$37,MATCH(A67,_EreignisseDatum,0)),0)</f>
        <v>0</v>
      </c>
      <c r="H67" s="24">
        <f ca="1">IFERROR(INDEX(Ereignisse!$R$2:$R$37,MATCH(A67,_EreignisseDatum,0)+IF(INDEX(_EreignisseHaeufigkeit,MATCH(A67,_EreignisseDatum,0))=2,1,0)),0)</f>
        <v>0</v>
      </c>
      <c r="I67" s="24">
        <f t="shared" ref="I67:I130" ca="1" si="4">MAX(E67:H67)</f>
        <v>0</v>
      </c>
    </row>
    <row r="68" spans="1:9" x14ac:dyDescent="0.2">
      <c r="A68" s="19">
        <f t="shared" ref="A68:A131" si="5">A67+1</f>
        <v>44628</v>
      </c>
      <c r="B68" s="24">
        <f ca="1">IFERROR(INDEX(Feiertage!$V$2:$V$34,MATCH(A68,_FeiertagsDaten,0)),0)</f>
        <v>0</v>
      </c>
      <c r="C68" s="24">
        <f ca="1">IFERROR(INDEX(Ereignisse!$O$2:$O$37,MATCH(A68,_EreignisseDatum,0)),0)</f>
        <v>0</v>
      </c>
      <c r="D68" s="24">
        <f ca="1">IFERROR(INDEX(Ereignisse!$O$2:$O$37,MATCH(A68,_EreignisseDatum,0)+IF(INDEX(_EreignisseHaeufigkeit,MATCH(A68,_EreignisseDatum,0))=2,1,0)),0)</f>
        <v>0</v>
      </c>
      <c r="E68" s="24">
        <f t="shared" si="3"/>
        <v>0</v>
      </c>
      <c r="F68" s="24">
        <f ca="1">IFERROR(INDEX(Feiertage!$Y$2:$Y$34,MATCH(A68,_FeiertagsDaten,0)),0)</f>
        <v>0</v>
      </c>
      <c r="G68" s="24">
        <f ca="1">IFERROR(INDEX(Ereignisse!$R$2:$R$37,MATCH(A68,_EreignisseDatum,0)),0)</f>
        <v>0</v>
      </c>
      <c r="H68" s="24">
        <f ca="1">IFERROR(INDEX(Ereignisse!$R$2:$R$37,MATCH(A68,_EreignisseDatum,0)+IF(INDEX(_EreignisseHaeufigkeit,MATCH(A68,_EreignisseDatum,0))=2,1,0)),0)</f>
        <v>0</v>
      </c>
      <c r="I68" s="24">
        <f t="shared" ca="1" si="4"/>
        <v>0</v>
      </c>
    </row>
    <row r="69" spans="1:9" x14ac:dyDescent="0.2">
      <c r="A69" s="19">
        <f t="shared" si="5"/>
        <v>44629</v>
      </c>
      <c r="B69" s="24">
        <f ca="1">IFERROR(INDEX(Feiertage!$V$2:$V$34,MATCH(A69,_FeiertagsDaten,0)),0)</f>
        <v>0</v>
      </c>
      <c r="C69" s="24">
        <f ca="1">IFERROR(INDEX(Ereignisse!$O$2:$O$37,MATCH(A69,_EreignisseDatum,0)),0)</f>
        <v>0</v>
      </c>
      <c r="D69" s="24">
        <f ca="1">IFERROR(INDEX(Ereignisse!$O$2:$O$37,MATCH(A69,_EreignisseDatum,0)+IF(INDEX(_EreignisseHaeufigkeit,MATCH(A69,_EreignisseDatum,0))=2,1,0)),0)</f>
        <v>0</v>
      </c>
      <c r="E69" s="24">
        <f t="shared" si="3"/>
        <v>0</v>
      </c>
      <c r="F69" s="24">
        <f ca="1">IFERROR(INDEX(Feiertage!$Y$2:$Y$34,MATCH(A69,_FeiertagsDaten,0)),0)</f>
        <v>0</v>
      </c>
      <c r="G69" s="24">
        <f ca="1">IFERROR(INDEX(Ereignisse!$R$2:$R$37,MATCH(A69,_EreignisseDatum,0)),0)</f>
        <v>0</v>
      </c>
      <c r="H69" s="24">
        <f ca="1">IFERROR(INDEX(Ereignisse!$R$2:$R$37,MATCH(A69,_EreignisseDatum,0)+IF(INDEX(_EreignisseHaeufigkeit,MATCH(A69,_EreignisseDatum,0))=2,1,0)),0)</f>
        <v>0</v>
      </c>
      <c r="I69" s="24">
        <f t="shared" ca="1" si="4"/>
        <v>0</v>
      </c>
    </row>
    <row r="70" spans="1:9" x14ac:dyDescent="0.2">
      <c r="A70" s="19">
        <f t="shared" si="5"/>
        <v>44630</v>
      </c>
      <c r="B70" s="24">
        <f ca="1">IFERROR(INDEX(Feiertage!$V$2:$V$34,MATCH(A70,_FeiertagsDaten,0)),0)</f>
        <v>0</v>
      </c>
      <c r="C70" s="24">
        <f ca="1">IFERROR(INDEX(Ereignisse!$O$2:$O$37,MATCH(A70,_EreignisseDatum,0)),0)</f>
        <v>0</v>
      </c>
      <c r="D70" s="24">
        <f ca="1">IFERROR(INDEX(Ereignisse!$O$2:$O$37,MATCH(A70,_EreignisseDatum,0)+IF(INDEX(_EreignisseHaeufigkeit,MATCH(A70,_EreignisseDatum,0))=2,1,0)),0)</f>
        <v>0</v>
      </c>
      <c r="E70" s="24">
        <f t="shared" si="3"/>
        <v>0</v>
      </c>
      <c r="F70" s="24">
        <f ca="1">IFERROR(INDEX(Feiertage!$Y$2:$Y$34,MATCH(A70,_FeiertagsDaten,0)),0)</f>
        <v>0</v>
      </c>
      <c r="G70" s="24">
        <f ca="1">IFERROR(INDEX(Ereignisse!$R$2:$R$37,MATCH(A70,_EreignisseDatum,0)),0)</f>
        <v>0</v>
      </c>
      <c r="H70" s="24">
        <f ca="1">IFERROR(INDEX(Ereignisse!$R$2:$R$37,MATCH(A70,_EreignisseDatum,0)+IF(INDEX(_EreignisseHaeufigkeit,MATCH(A70,_EreignisseDatum,0))=2,1,0)),0)</f>
        <v>0</v>
      </c>
      <c r="I70" s="24">
        <f t="shared" ca="1" si="4"/>
        <v>0</v>
      </c>
    </row>
    <row r="71" spans="1:9" x14ac:dyDescent="0.2">
      <c r="A71" s="19">
        <f t="shared" si="5"/>
        <v>44631</v>
      </c>
      <c r="B71" s="24">
        <f ca="1">IFERROR(INDEX(Feiertage!$V$2:$V$34,MATCH(A71,_FeiertagsDaten,0)),0)</f>
        <v>0</v>
      </c>
      <c r="C71" s="24">
        <f ca="1">IFERROR(INDEX(Ereignisse!$O$2:$O$37,MATCH(A71,_EreignisseDatum,0)),0)</f>
        <v>0</v>
      </c>
      <c r="D71" s="24">
        <f ca="1">IFERROR(INDEX(Ereignisse!$O$2:$O$37,MATCH(A71,_EreignisseDatum,0)+IF(INDEX(_EreignisseHaeufigkeit,MATCH(A71,_EreignisseDatum,0))=2,1,0)),0)</f>
        <v>0</v>
      </c>
      <c r="E71" s="24">
        <f t="shared" si="3"/>
        <v>0</v>
      </c>
      <c r="F71" s="24">
        <f ca="1">IFERROR(INDEX(Feiertage!$Y$2:$Y$34,MATCH(A71,_FeiertagsDaten,0)),0)</f>
        <v>0</v>
      </c>
      <c r="G71" s="24">
        <f ca="1">IFERROR(INDEX(Ereignisse!$R$2:$R$37,MATCH(A71,_EreignisseDatum,0)),0)</f>
        <v>0</v>
      </c>
      <c r="H71" s="24">
        <f ca="1">IFERROR(INDEX(Ereignisse!$R$2:$R$37,MATCH(A71,_EreignisseDatum,0)+IF(INDEX(_EreignisseHaeufigkeit,MATCH(A71,_EreignisseDatum,0))=2,1,0)),0)</f>
        <v>0</v>
      </c>
      <c r="I71" s="24">
        <f t="shared" ca="1" si="4"/>
        <v>0</v>
      </c>
    </row>
    <row r="72" spans="1:9" x14ac:dyDescent="0.2">
      <c r="A72" s="19">
        <f t="shared" si="5"/>
        <v>44632</v>
      </c>
      <c r="B72" s="24">
        <f ca="1">IFERROR(INDEX(Feiertage!$V$2:$V$34,MATCH(A72,_FeiertagsDaten,0)),0)</f>
        <v>0</v>
      </c>
      <c r="C72" s="24">
        <f ca="1">IFERROR(INDEX(Ereignisse!$O$2:$O$37,MATCH(A72,_EreignisseDatum,0)),0)</f>
        <v>0</v>
      </c>
      <c r="D72" s="24">
        <f ca="1">IFERROR(INDEX(Ereignisse!$O$2:$O$37,MATCH(A72,_EreignisseDatum,0)+IF(INDEX(_EreignisseHaeufigkeit,MATCH(A72,_EreignisseDatum,0))=2,1,0)),0)</f>
        <v>0</v>
      </c>
      <c r="E72" s="24">
        <f t="shared" si="3"/>
        <v>1</v>
      </c>
      <c r="F72" s="24">
        <f ca="1">IFERROR(INDEX(Feiertage!$Y$2:$Y$34,MATCH(A72,_FeiertagsDaten,0)),0)</f>
        <v>0</v>
      </c>
      <c r="G72" s="24">
        <f ca="1">IFERROR(INDEX(Ereignisse!$R$2:$R$37,MATCH(A72,_EreignisseDatum,0)),0)</f>
        <v>0</v>
      </c>
      <c r="H72" s="24">
        <f ca="1">IFERROR(INDEX(Ereignisse!$R$2:$R$37,MATCH(A72,_EreignisseDatum,0)+IF(INDEX(_EreignisseHaeufigkeit,MATCH(A72,_EreignisseDatum,0))=2,1,0)),0)</f>
        <v>0</v>
      </c>
      <c r="I72" s="24">
        <f t="shared" ca="1" si="4"/>
        <v>1</v>
      </c>
    </row>
    <row r="73" spans="1:9" x14ac:dyDescent="0.2">
      <c r="A73" s="19">
        <f t="shared" si="5"/>
        <v>44633</v>
      </c>
      <c r="B73" s="24">
        <f ca="1">IFERROR(INDEX(Feiertage!$V$2:$V$34,MATCH(A73,_FeiertagsDaten,0)),0)</f>
        <v>0</v>
      </c>
      <c r="C73" s="24">
        <f ca="1">IFERROR(INDEX(Ereignisse!$O$2:$O$37,MATCH(A73,_EreignisseDatum,0)),0)</f>
        <v>0</v>
      </c>
      <c r="D73" s="24">
        <f ca="1">IFERROR(INDEX(Ereignisse!$O$2:$O$37,MATCH(A73,_EreignisseDatum,0)+IF(INDEX(_EreignisseHaeufigkeit,MATCH(A73,_EreignisseDatum,0))=2,1,0)),0)</f>
        <v>0</v>
      </c>
      <c r="E73" s="24">
        <f t="shared" si="3"/>
        <v>2</v>
      </c>
      <c r="F73" s="24">
        <f ca="1">IFERROR(INDEX(Feiertage!$Y$2:$Y$34,MATCH(A73,_FeiertagsDaten,0)),0)</f>
        <v>0</v>
      </c>
      <c r="G73" s="24">
        <f ca="1">IFERROR(INDEX(Ereignisse!$R$2:$R$37,MATCH(A73,_EreignisseDatum,0)),0)</f>
        <v>0</v>
      </c>
      <c r="H73" s="24">
        <f ca="1">IFERROR(INDEX(Ereignisse!$R$2:$R$37,MATCH(A73,_EreignisseDatum,0)+IF(INDEX(_EreignisseHaeufigkeit,MATCH(A73,_EreignisseDatum,0))=2,1,0)),0)</f>
        <v>0</v>
      </c>
      <c r="I73" s="24">
        <f t="shared" ca="1" si="4"/>
        <v>2</v>
      </c>
    </row>
    <row r="74" spans="1:9" x14ac:dyDescent="0.2">
      <c r="A74" s="19">
        <f t="shared" si="5"/>
        <v>44634</v>
      </c>
      <c r="B74" s="24">
        <f ca="1">IFERROR(INDEX(Feiertage!$V$2:$V$34,MATCH(A74,_FeiertagsDaten,0)),0)</f>
        <v>0</v>
      </c>
      <c r="C74" s="24">
        <f ca="1">IFERROR(INDEX(Ereignisse!$O$2:$O$37,MATCH(A74,_EreignisseDatum,0)),0)</f>
        <v>0</v>
      </c>
      <c r="D74" s="24">
        <f ca="1">IFERROR(INDEX(Ereignisse!$O$2:$O$37,MATCH(A74,_EreignisseDatum,0)+IF(INDEX(_EreignisseHaeufigkeit,MATCH(A74,_EreignisseDatum,0))=2,1,0)),0)</f>
        <v>0</v>
      </c>
      <c r="E74" s="24">
        <f t="shared" si="3"/>
        <v>0</v>
      </c>
      <c r="F74" s="24">
        <f ca="1">IFERROR(INDEX(Feiertage!$Y$2:$Y$34,MATCH(A74,_FeiertagsDaten,0)),0)</f>
        <v>0</v>
      </c>
      <c r="G74" s="24">
        <f ca="1">IFERROR(INDEX(Ereignisse!$R$2:$R$37,MATCH(A74,_EreignisseDatum,0)),0)</f>
        <v>0</v>
      </c>
      <c r="H74" s="24">
        <f ca="1">IFERROR(INDEX(Ereignisse!$R$2:$R$37,MATCH(A74,_EreignisseDatum,0)+IF(INDEX(_EreignisseHaeufigkeit,MATCH(A74,_EreignisseDatum,0))=2,1,0)),0)</f>
        <v>0</v>
      </c>
      <c r="I74" s="24">
        <f t="shared" ca="1" si="4"/>
        <v>0</v>
      </c>
    </row>
    <row r="75" spans="1:9" x14ac:dyDescent="0.2">
      <c r="A75" s="19">
        <f t="shared" si="5"/>
        <v>44635</v>
      </c>
      <c r="B75" s="24">
        <f ca="1">IFERROR(INDEX(Feiertage!$V$2:$V$34,MATCH(A75,_FeiertagsDaten,0)),0)</f>
        <v>0</v>
      </c>
      <c r="C75" s="24">
        <f ca="1">IFERROR(INDEX(Ereignisse!$O$2:$O$37,MATCH(A75,_EreignisseDatum,0)),0)</f>
        <v>0</v>
      </c>
      <c r="D75" s="24">
        <f ca="1">IFERROR(INDEX(Ereignisse!$O$2:$O$37,MATCH(A75,_EreignisseDatum,0)+IF(INDEX(_EreignisseHaeufigkeit,MATCH(A75,_EreignisseDatum,0))=2,1,0)),0)</f>
        <v>0</v>
      </c>
      <c r="E75" s="24">
        <f t="shared" si="3"/>
        <v>0</v>
      </c>
      <c r="F75" s="24">
        <f ca="1">IFERROR(INDEX(Feiertage!$Y$2:$Y$34,MATCH(A75,_FeiertagsDaten,0)),0)</f>
        <v>0</v>
      </c>
      <c r="G75" s="24">
        <f ca="1">IFERROR(INDEX(Ereignisse!$R$2:$R$37,MATCH(A75,_EreignisseDatum,0)),0)</f>
        <v>0</v>
      </c>
      <c r="H75" s="24">
        <f ca="1">IFERROR(INDEX(Ereignisse!$R$2:$R$37,MATCH(A75,_EreignisseDatum,0)+IF(INDEX(_EreignisseHaeufigkeit,MATCH(A75,_EreignisseDatum,0))=2,1,0)),0)</f>
        <v>0</v>
      </c>
      <c r="I75" s="24">
        <f t="shared" ca="1" si="4"/>
        <v>0</v>
      </c>
    </row>
    <row r="76" spans="1:9" x14ac:dyDescent="0.2">
      <c r="A76" s="19">
        <f t="shared" si="5"/>
        <v>44636</v>
      </c>
      <c r="B76" s="24">
        <f ca="1">IFERROR(INDEX(Feiertage!$V$2:$V$34,MATCH(A76,_FeiertagsDaten,0)),0)</f>
        <v>0</v>
      </c>
      <c r="C76" s="24">
        <f ca="1">IFERROR(INDEX(Ereignisse!$O$2:$O$37,MATCH(A76,_EreignisseDatum,0)),0)</f>
        <v>0</v>
      </c>
      <c r="D76" s="24">
        <f ca="1">IFERROR(INDEX(Ereignisse!$O$2:$O$37,MATCH(A76,_EreignisseDatum,0)+IF(INDEX(_EreignisseHaeufigkeit,MATCH(A76,_EreignisseDatum,0))=2,1,0)),0)</f>
        <v>0</v>
      </c>
      <c r="E76" s="24">
        <f t="shared" si="3"/>
        <v>0</v>
      </c>
      <c r="F76" s="24">
        <f ca="1">IFERROR(INDEX(Feiertage!$Y$2:$Y$34,MATCH(A76,_FeiertagsDaten,0)),0)</f>
        <v>0</v>
      </c>
      <c r="G76" s="24">
        <f ca="1">IFERROR(INDEX(Ereignisse!$R$2:$R$37,MATCH(A76,_EreignisseDatum,0)),0)</f>
        <v>0</v>
      </c>
      <c r="H76" s="24">
        <f ca="1">IFERROR(INDEX(Ereignisse!$R$2:$R$37,MATCH(A76,_EreignisseDatum,0)+IF(INDEX(_EreignisseHaeufigkeit,MATCH(A76,_EreignisseDatum,0))=2,1,0)),0)</f>
        <v>0</v>
      </c>
      <c r="I76" s="24">
        <f t="shared" ca="1" si="4"/>
        <v>0</v>
      </c>
    </row>
    <row r="77" spans="1:9" x14ac:dyDescent="0.2">
      <c r="A77" s="19">
        <f t="shared" si="5"/>
        <v>44637</v>
      </c>
      <c r="B77" s="24">
        <f ca="1">IFERROR(INDEX(Feiertage!$V$2:$V$34,MATCH(A77,_FeiertagsDaten,0)),0)</f>
        <v>0</v>
      </c>
      <c r="C77" s="24">
        <f ca="1">IFERROR(INDEX(Ereignisse!$O$2:$O$37,MATCH(A77,_EreignisseDatum,0)),0)</f>
        <v>0</v>
      </c>
      <c r="D77" s="24">
        <f ca="1">IFERROR(INDEX(Ereignisse!$O$2:$O$37,MATCH(A77,_EreignisseDatum,0)+IF(INDEX(_EreignisseHaeufigkeit,MATCH(A77,_EreignisseDatum,0))=2,1,0)),0)</f>
        <v>0</v>
      </c>
      <c r="E77" s="24">
        <f t="shared" si="3"/>
        <v>0</v>
      </c>
      <c r="F77" s="24">
        <f ca="1">IFERROR(INDEX(Feiertage!$Y$2:$Y$34,MATCH(A77,_FeiertagsDaten,0)),0)</f>
        <v>0</v>
      </c>
      <c r="G77" s="24">
        <f ca="1">IFERROR(INDEX(Ereignisse!$R$2:$R$37,MATCH(A77,_EreignisseDatum,0)),0)</f>
        <v>0</v>
      </c>
      <c r="H77" s="24">
        <f ca="1">IFERROR(INDEX(Ereignisse!$R$2:$R$37,MATCH(A77,_EreignisseDatum,0)+IF(INDEX(_EreignisseHaeufigkeit,MATCH(A77,_EreignisseDatum,0))=2,1,0)),0)</f>
        <v>0</v>
      </c>
      <c r="I77" s="24">
        <f t="shared" ca="1" si="4"/>
        <v>0</v>
      </c>
    </row>
    <row r="78" spans="1:9" x14ac:dyDescent="0.2">
      <c r="A78" s="19">
        <f t="shared" si="5"/>
        <v>44638</v>
      </c>
      <c r="B78" s="24">
        <f ca="1">IFERROR(INDEX(Feiertage!$V$2:$V$34,MATCH(A78,_FeiertagsDaten,0)),0)</f>
        <v>0</v>
      </c>
      <c r="C78" s="24">
        <f ca="1">IFERROR(INDEX(Ereignisse!$O$2:$O$37,MATCH(A78,_EreignisseDatum,0)),0)</f>
        <v>0</v>
      </c>
      <c r="D78" s="24">
        <f ca="1">IFERROR(INDEX(Ereignisse!$O$2:$O$37,MATCH(A78,_EreignisseDatum,0)+IF(INDEX(_EreignisseHaeufigkeit,MATCH(A78,_EreignisseDatum,0))=2,1,0)),0)</f>
        <v>0</v>
      </c>
      <c r="E78" s="24">
        <f t="shared" si="3"/>
        <v>0</v>
      </c>
      <c r="F78" s="24">
        <f ca="1">IFERROR(INDEX(Feiertage!$Y$2:$Y$34,MATCH(A78,_FeiertagsDaten,0)),0)</f>
        <v>0</v>
      </c>
      <c r="G78" s="24">
        <f ca="1">IFERROR(INDEX(Ereignisse!$R$2:$R$37,MATCH(A78,_EreignisseDatum,0)),0)</f>
        <v>0</v>
      </c>
      <c r="H78" s="24">
        <f ca="1">IFERROR(INDEX(Ereignisse!$R$2:$R$37,MATCH(A78,_EreignisseDatum,0)+IF(INDEX(_EreignisseHaeufigkeit,MATCH(A78,_EreignisseDatum,0))=2,1,0)),0)</f>
        <v>0</v>
      </c>
      <c r="I78" s="24">
        <f t="shared" ca="1" si="4"/>
        <v>0</v>
      </c>
    </row>
    <row r="79" spans="1:9" x14ac:dyDescent="0.2">
      <c r="A79" s="19">
        <f t="shared" si="5"/>
        <v>44639</v>
      </c>
      <c r="B79" s="24">
        <f ca="1">IFERROR(INDEX(Feiertage!$V$2:$V$34,MATCH(A79,_FeiertagsDaten,0)),0)</f>
        <v>0</v>
      </c>
      <c r="C79" s="24">
        <f ca="1">IFERROR(INDEX(Ereignisse!$O$2:$O$37,MATCH(A79,_EreignisseDatum,0)),0)</f>
        <v>0</v>
      </c>
      <c r="D79" s="24">
        <f ca="1">IFERROR(INDEX(Ereignisse!$O$2:$O$37,MATCH(A79,_EreignisseDatum,0)+IF(INDEX(_EreignisseHaeufigkeit,MATCH(A79,_EreignisseDatum,0))=2,1,0)),0)</f>
        <v>0</v>
      </c>
      <c r="E79" s="24">
        <f t="shared" si="3"/>
        <v>1</v>
      </c>
      <c r="F79" s="24">
        <f ca="1">IFERROR(INDEX(Feiertage!$Y$2:$Y$34,MATCH(A79,_FeiertagsDaten,0)),0)</f>
        <v>0</v>
      </c>
      <c r="G79" s="24">
        <f ca="1">IFERROR(INDEX(Ereignisse!$R$2:$R$37,MATCH(A79,_EreignisseDatum,0)),0)</f>
        <v>0</v>
      </c>
      <c r="H79" s="24">
        <f ca="1">IFERROR(INDEX(Ereignisse!$R$2:$R$37,MATCH(A79,_EreignisseDatum,0)+IF(INDEX(_EreignisseHaeufigkeit,MATCH(A79,_EreignisseDatum,0))=2,1,0)),0)</f>
        <v>0</v>
      </c>
      <c r="I79" s="24">
        <f t="shared" ca="1" si="4"/>
        <v>1</v>
      </c>
    </row>
    <row r="80" spans="1:9" x14ac:dyDescent="0.2">
      <c r="A80" s="19">
        <f t="shared" si="5"/>
        <v>44640</v>
      </c>
      <c r="B80" s="24">
        <f ca="1">IFERROR(INDEX(Feiertage!$V$2:$V$34,MATCH(A80,_FeiertagsDaten,0)),0)</f>
        <v>0</v>
      </c>
      <c r="C80" s="24">
        <f ca="1">IFERROR(INDEX(Ereignisse!$O$2:$O$37,MATCH(A80,_EreignisseDatum,0)),0)</f>
        <v>0</v>
      </c>
      <c r="D80" s="24">
        <f ca="1">IFERROR(INDEX(Ereignisse!$O$2:$O$37,MATCH(A80,_EreignisseDatum,0)+IF(INDEX(_EreignisseHaeufigkeit,MATCH(A80,_EreignisseDatum,0))=2,1,0)),0)</f>
        <v>0</v>
      </c>
      <c r="E80" s="24">
        <f t="shared" si="3"/>
        <v>2</v>
      </c>
      <c r="F80" s="24">
        <f ca="1">IFERROR(INDEX(Feiertage!$Y$2:$Y$34,MATCH(A80,_FeiertagsDaten,0)),0)</f>
        <v>0</v>
      </c>
      <c r="G80" s="24">
        <f ca="1">IFERROR(INDEX(Ereignisse!$R$2:$R$37,MATCH(A80,_EreignisseDatum,0)),0)</f>
        <v>0</v>
      </c>
      <c r="H80" s="24">
        <f ca="1">IFERROR(INDEX(Ereignisse!$R$2:$R$37,MATCH(A80,_EreignisseDatum,0)+IF(INDEX(_EreignisseHaeufigkeit,MATCH(A80,_EreignisseDatum,0))=2,1,0)),0)</f>
        <v>0</v>
      </c>
      <c r="I80" s="24">
        <f t="shared" ca="1" si="4"/>
        <v>2</v>
      </c>
    </row>
    <row r="81" spans="1:9" x14ac:dyDescent="0.2">
      <c r="A81" s="19">
        <f t="shared" si="5"/>
        <v>44641</v>
      </c>
      <c r="B81" s="24">
        <f ca="1">IFERROR(INDEX(Feiertage!$V$2:$V$34,MATCH(A81,_FeiertagsDaten,0)),0)</f>
        <v>0</v>
      </c>
      <c r="C81" s="24">
        <f ca="1">IFERROR(INDEX(Ereignisse!$O$2:$O$37,MATCH(A81,_EreignisseDatum,0)),0)</f>
        <v>0</v>
      </c>
      <c r="D81" s="24">
        <f ca="1">IFERROR(INDEX(Ereignisse!$O$2:$O$37,MATCH(A81,_EreignisseDatum,0)+IF(INDEX(_EreignisseHaeufigkeit,MATCH(A81,_EreignisseDatum,0))=2,1,0)),0)</f>
        <v>0</v>
      </c>
      <c r="E81" s="24">
        <f t="shared" si="3"/>
        <v>0</v>
      </c>
      <c r="F81" s="24">
        <f ca="1">IFERROR(INDEX(Feiertage!$Y$2:$Y$34,MATCH(A81,_FeiertagsDaten,0)),0)</f>
        <v>0</v>
      </c>
      <c r="G81" s="24">
        <f ca="1">IFERROR(INDEX(Ereignisse!$R$2:$R$37,MATCH(A81,_EreignisseDatum,0)),0)</f>
        <v>0</v>
      </c>
      <c r="H81" s="24">
        <f ca="1">IFERROR(INDEX(Ereignisse!$R$2:$R$37,MATCH(A81,_EreignisseDatum,0)+IF(INDEX(_EreignisseHaeufigkeit,MATCH(A81,_EreignisseDatum,0))=2,1,0)),0)</f>
        <v>0</v>
      </c>
      <c r="I81" s="24">
        <f t="shared" ca="1" si="4"/>
        <v>0</v>
      </c>
    </row>
    <row r="82" spans="1:9" x14ac:dyDescent="0.2">
      <c r="A82" s="19">
        <f t="shared" si="5"/>
        <v>44642</v>
      </c>
      <c r="B82" s="24">
        <f ca="1">IFERROR(INDEX(Feiertage!$V$2:$V$34,MATCH(A82,_FeiertagsDaten,0)),0)</f>
        <v>0</v>
      </c>
      <c r="C82" s="24">
        <f ca="1">IFERROR(INDEX(Ereignisse!$O$2:$O$37,MATCH(A82,_EreignisseDatum,0)),0)</f>
        <v>0</v>
      </c>
      <c r="D82" s="24">
        <f ca="1">IFERROR(INDEX(Ereignisse!$O$2:$O$37,MATCH(A82,_EreignisseDatum,0)+IF(INDEX(_EreignisseHaeufigkeit,MATCH(A82,_EreignisseDatum,0))=2,1,0)),0)</f>
        <v>0</v>
      </c>
      <c r="E82" s="24">
        <f t="shared" si="3"/>
        <v>0</v>
      </c>
      <c r="F82" s="24">
        <f ca="1">IFERROR(INDEX(Feiertage!$Y$2:$Y$34,MATCH(A82,_FeiertagsDaten,0)),0)</f>
        <v>0</v>
      </c>
      <c r="G82" s="24">
        <f ca="1">IFERROR(INDEX(Ereignisse!$R$2:$R$37,MATCH(A82,_EreignisseDatum,0)),0)</f>
        <v>0</v>
      </c>
      <c r="H82" s="24">
        <f ca="1">IFERROR(INDEX(Ereignisse!$R$2:$R$37,MATCH(A82,_EreignisseDatum,0)+IF(INDEX(_EreignisseHaeufigkeit,MATCH(A82,_EreignisseDatum,0))=2,1,0)),0)</f>
        <v>0</v>
      </c>
      <c r="I82" s="24">
        <f t="shared" ca="1" si="4"/>
        <v>0</v>
      </c>
    </row>
    <row r="83" spans="1:9" x14ac:dyDescent="0.2">
      <c r="A83" s="19">
        <f t="shared" si="5"/>
        <v>44643</v>
      </c>
      <c r="B83" s="24">
        <f ca="1">IFERROR(INDEX(Feiertage!$V$2:$V$34,MATCH(A83,_FeiertagsDaten,0)),0)</f>
        <v>0</v>
      </c>
      <c r="C83" s="24">
        <f ca="1">IFERROR(INDEX(Ereignisse!$O$2:$O$37,MATCH(A83,_EreignisseDatum,0)),0)</f>
        <v>0</v>
      </c>
      <c r="D83" s="24">
        <f ca="1">IFERROR(INDEX(Ereignisse!$O$2:$O$37,MATCH(A83,_EreignisseDatum,0)+IF(INDEX(_EreignisseHaeufigkeit,MATCH(A83,_EreignisseDatum,0))=2,1,0)),0)</f>
        <v>0</v>
      </c>
      <c r="E83" s="24">
        <f t="shared" si="3"/>
        <v>0</v>
      </c>
      <c r="F83" s="24">
        <f ca="1">IFERROR(INDEX(Feiertage!$Y$2:$Y$34,MATCH(A83,_FeiertagsDaten,0)),0)</f>
        <v>0</v>
      </c>
      <c r="G83" s="24">
        <f ca="1">IFERROR(INDEX(Ereignisse!$R$2:$R$37,MATCH(A83,_EreignisseDatum,0)),0)</f>
        <v>0</v>
      </c>
      <c r="H83" s="24">
        <f ca="1">IFERROR(INDEX(Ereignisse!$R$2:$R$37,MATCH(A83,_EreignisseDatum,0)+IF(INDEX(_EreignisseHaeufigkeit,MATCH(A83,_EreignisseDatum,0))=2,1,0)),0)</f>
        <v>0</v>
      </c>
      <c r="I83" s="24">
        <f t="shared" ca="1" si="4"/>
        <v>0</v>
      </c>
    </row>
    <row r="84" spans="1:9" x14ac:dyDescent="0.2">
      <c r="A84" s="19">
        <f t="shared" si="5"/>
        <v>44644</v>
      </c>
      <c r="B84" s="24">
        <f ca="1">IFERROR(INDEX(Feiertage!$V$2:$V$34,MATCH(A84,_FeiertagsDaten,0)),0)</f>
        <v>0</v>
      </c>
      <c r="C84" s="24">
        <f ca="1">IFERROR(INDEX(Ereignisse!$O$2:$O$37,MATCH(A84,_EreignisseDatum,0)),0)</f>
        <v>0</v>
      </c>
      <c r="D84" s="24">
        <f ca="1">IFERROR(INDEX(Ereignisse!$O$2:$O$37,MATCH(A84,_EreignisseDatum,0)+IF(INDEX(_EreignisseHaeufigkeit,MATCH(A84,_EreignisseDatum,0))=2,1,0)),0)</f>
        <v>0</v>
      </c>
      <c r="E84" s="24">
        <f t="shared" si="3"/>
        <v>0</v>
      </c>
      <c r="F84" s="24">
        <f ca="1">IFERROR(INDEX(Feiertage!$Y$2:$Y$34,MATCH(A84,_FeiertagsDaten,0)),0)</f>
        <v>0</v>
      </c>
      <c r="G84" s="24">
        <f ca="1">IFERROR(INDEX(Ereignisse!$R$2:$R$37,MATCH(A84,_EreignisseDatum,0)),0)</f>
        <v>0</v>
      </c>
      <c r="H84" s="24">
        <f ca="1">IFERROR(INDEX(Ereignisse!$R$2:$R$37,MATCH(A84,_EreignisseDatum,0)+IF(INDEX(_EreignisseHaeufigkeit,MATCH(A84,_EreignisseDatum,0))=2,1,0)),0)</f>
        <v>0</v>
      </c>
      <c r="I84" s="24">
        <f t="shared" ca="1" si="4"/>
        <v>0</v>
      </c>
    </row>
    <row r="85" spans="1:9" x14ac:dyDescent="0.2">
      <c r="A85" s="19">
        <f t="shared" si="5"/>
        <v>44645</v>
      </c>
      <c r="B85" s="24">
        <f ca="1">IFERROR(INDEX(Feiertage!$V$2:$V$34,MATCH(A85,_FeiertagsDaten,0)),0)</f>
        <v>0</v>
      </c>
      <c r="C85" s="24">
        <f ca="1">IFERROR(INDEX(Ereignisse!$O$2:$O$37,MATCH(A85,_EreignisseDatum,0)),0)</f>
        <v>0</v>
      </c>
      <c r="D85" s="24">
        <f ca="1">IFERROR(INDEX(Ereignisse!$O$2:$O$37,MATCH(A85,_EreignisseDatum,0)+IF(INDEX(_EreignisseHaeufigkeit,MATCH(A85,_EreignisseDatum,0))=2,1,0)),0)</f>
        <v>0</v>
      </c>
      <c r="E85" s="24">
        <f t="shared" si="3"/>
        <v>0</v>
      </c>
      <c r="F85" s="24">
        <f ca="1">IFERROR(INDEX(Feiertage!$Y$2:$Y$34,MATCH(A85,_FeiertagsDaten,0)),0)</f>
        <v>0</v>
      </c>
      <c r="G85" s="24">
        <f ca="1">IFERROR(INDEX(Ereignisse!$R$2:$R$37,MATCH(A85,_EreignisseDatum,0)),0)</f>
        <v>0</v>
      </c>
      <c r="H85" s="24">
        <f ca="1">IFERROR(INDEX(Ereignisse!$R$2:$R$37,MATCH(A85,_EreignisseDatum,0)+IF(INDEX(_EreignisseHaeufigkeit,MATCH(A85,_EreignisseDatum,0))=2,1,0)),0)</f>
        <v>0</v>
      </c>
      <c r="I85" s="24">
        <f t="shared" ca="1" si="4"/>
        <v>0</v>
      </c>
    </row>
    <row r="86" spans="1:9" x14ac:dyDescent="0.2">
      <c r="A86" s="19">
        <f t="shared" si="5"/>
        <v>44646</v>
      </c>
      <c r="B86" s="24">
        <f ca="1">IFERROR(INDEX(Feiertage!$V$2:$V$34,MATCH(A86,_FeiertagsDaten,0)),0)</f>
        <v>0</v>
      </c>
      <c r="C86" s="24">
        <f ca="1">IFERROR(INDEX(Ereignisse!$O$2:$O$37,MATCH(A86,_EreignisseDatum,0)),0)</f>
        <v>0</v>
      </c>
      <c r="D86" s="24">
        <f ca="1">IFERROR(INDEX(Ereignisse!$O$2:$O$37,MATCH(A86,_EreignisseDatum,0)+IF(INDEX(_EreignisseHaeufigkeit,MATCH(A86,_EreignisseDatum,0))=2,1,0)),0)</f>
        <v>0</v>
      </c>
      <c r="E86" s="24">
        <f t="shared" si="3"/>
        <v>1</v>
      </c>
      <c r="F86" s="24">
        <f ca="1">IFERROR(INDEX(Feiertage!$Y$2:$Y$34,MATCH(A86,_FeiertagsDaten,0)),0)</f>
        <v>0</v>
      </c>
      <c r="G86" s="24">
        <f ca="1">IFERROR(INDEX(Ereignisse!$R$2:$R$37,MATCH(A86,_EreignisseDatum,0)),0)</f>
        <v>0</v>
      </c>
      <c r="H86" s="24">
        <f ca="1">IFERROR(INDEX(Ereignisse!$R$2:$R$37,MATCH(A86,_EreignisseDatum,0)+IF(INDEX(_EreignisseHaeufigkeit,MATCH(A86,_EreignisseDatum,0))=2,1,0)),0)</f>
        <v>0</v>
      </c>
      <c r="I86" s="24">
        <f t="shared" ca="1" si="4"/>
        <v>1</v>
      </c>
    </row>
    <row r="87" spans="1:9" x14ac:dyDescent="0.2">
      <c r="A87" s="19">
        <f t="shared" si="5"/>
        <v>44647</v>
      </c>
      <c r="B87" s="24">
        <f ca="1">IFERROR(INDEX(Feiertage!$V$2:$V$34,MATCH(A87,_FeiertagsDaten,0)),0)</f>
        <v>0</v>
      </c>
      <c r="C87" s="24">
        <f ca="1">IFERROR(INDEX(Ereignisse!$O$2:$O$37,MATCH(A87,_EreignisseDatum,0)),0)</f>
        <v>0</v>
      </c>
      <c r="D87" s="24">
        <f ca="1">IFERROR(INDEX(Ereignisse!$O$2:$O$37,MATCH(A87,_EreignisseDatum,0)+IF(INDEX(_EreignisseHaeufigkeit,MATCH(A87,_EreignisseDatum,0))=2,1,0)),0)</f>
        <v>0</v>
      </c>
      <c r="E87" s="24">
        <f t="shared" si="3"/>
        <v>2</v>
      </c>
      <c r="F87" s="24">
        <f ca="1">IFERROR(INDEX(Feiertage!$Y$2:$Y$34,MATCH(A87,_FeiertagsDaten,0)),0)</f>
        <v>0</v>
      </c>
      <c r="G87" s="24">
        <f ca="1">IFERROR(INDEX(Ereignisse!$R$2:$R$37,MATCH(A87,_EreignisseDatum,0)),0)</f>
        <v>0</v>
      </c>
      <c r="H87" s="24">
        <f ca="1">IFERROR(INDEX(Ereignisse!$R$2:$R$37,MATCH(A87,_EreignisseDatum,0)+IF(INDEX(_EreignisseHaeufigkeit,MATCH(A87,_EreignisseDatum,0))=2,1,0)),0)</f>
        <v>0</v>
      </c>
      <c r="I87" s="24">
        <f t="shared" ca="1" si="4"/>
        <v>2</v>
      </c>
    </row>
    <row r="88" spans="1:9" x14ac:dyDescent="0.2">
      <c r="A88" s="19">
        <f t="shared" si="5"/>
        <v>44648</v>
      </c>
      <c r="B88" s="24">
        <f ca="1">IFERROR(INDEX(Feiertage!$V$2:$V$34,MATCH(A88,_FeiertagsDaten,0)),0)</f>
        <v>0</v>
      </c>
      <c r="C88" s="24">
        <f ca="1">IFERROR(INDEX(Ereignisse!$O$2:$O$37,MATCH(A88,_EreignisseDatum,0)),0)</f>
        <v>0</v>
      </c>
      <c r="D88" s="24">
        <f ca="1">IFERROR(INDEX(Ereignisse!$O$2:$O$37,MATCH(A88,_EreignisseDatum,0)+IF(INDEX(_EreignisseHaeufigkeit,MATCH(A88,_EreignisseDatum,0))=2,1,0)),0)</f>
        <v>0</v>
      </c>
      <c r="E88" s="24">
        <f t="shared" si="3"/>
        <v>0</v>
      </c>
      <c r="F88" s="24">
        <f ca="1">IFERROR(INDEX(Feiertage!$Y$2:$Y$34,MATCH(A88,_FeiertagsDaten,0)),0)</f>
        <v>0</v>
      </c>
      <c r="G88" s="24">
        <f ca="1">IFERROR(INDEX(Ereignisse!$R$2:$R$37,MATCH(A88,_EreignisseDatum,0)),0)</f>
        <v>0</v>
      </c>
      <c r="H88" s="24">
        <f ca="1">IFERROR(INDEX(Ereignisse!$R$2:$R$37,MATCH(A88,_EreignisseDatum,0)+IF(INDEX(_EreignisseHaeufigkeit,MATCH(A88,_EreignisseDatum,0))=2,1,0)),0)</f>
        <v>0</v>
      </c>
      <c r="I88" s="24">
        <f t="shared" ca="1" si="4"/>
        <v>0</v>
      </c>
    </row>
    <row r="89" spans="1:9" x14ac:dyDescent="0.2">
      <c r="A89" s="19">
        <f t="shared" si="5"/>
        <v>44649</v>
      </c>
      <c r="B89" s="24">
        <f ca="1">IFERROR(INDEX(Feiertage!$V$2:$V$34,MATCH(A89,_FeiertagsDaten,0)),0)</f>
        <v>0</v>
      </c>
      <c r="C89" s="24">
        <f ca="1">IFERROR(INDEX(Ereignisse!$O$2:$O$37,MATCH(A89,_EreignisseDatum,0)),0)</f>
        <v>0</v>
      </c>
      <c r="D89" s="24">
        <f ca="1">IFERROR(INDEX(Ereignisse!$O$2:$O$37,MATCH(A89,_EreignisseDatum,0)+IF(INDEX(_EreignisseHaeufigkeit,MATCH(A89,_EreignisseDatum,0))=2,1,0)),0)</f>
        <v>0</v>
      </c>
      <c r="E89" s="24">
        <f t="shared" si="3"/>
        <v>0</v>
      </c>
      <c r="F89" s="24">
        <f ca="1">IFERROR(INDEX(Feiertage!$Y$2:$Y$34,MATCH(A89,_FeiertagsDaten,0)),0)</f>
        <v>0</v>
      </c>
      <c r="G89" s="24">
        <f ca="1">IFERROR(INDEX(Ereignisse!$R$2:$R$37,MATCH(A89,_EreignisseDatum,0)),0)</f>
        <v>0</v>
      </c>
      <c r="H89" s="24">
        <f ca="1">IFERROR(INDEX(Ereignisse!$R$2:$R$37,MATCH(A89,_EreignisseDatum,0)+IF(INDEX(_EreignisseHaeufigkeit,MATCH(A89,_EreignisseDatum,0))=2,1,0)),0)</f>
        <v>0</v>
      </c>
      <c r="I89" s="24">
        <f t="shared" ca="1" si="4"/>
        <v>0</v>
      </c>
    </row>
    <row r="90" spans="1:9" x14ac:dyDescent="0.2">
      <c r="A90" s="19">
        <f t="shared" si="5"/>
        <v>44650</v>
      </c>
      <c r="B90" s="24">
        <f ca="1">IFERROR(INDEX(Feiertage!$V$2:$V$34,MATCH(A90,_FeiertagsDaten,0)),0)</f>
        <v>0</v>
      </c>
      <c r="C90" s="24">
        <f ca="1">IFERROR(INDEX(Ereignisse!$O$2:$O$37,MATCH(A90,_EreignisseDatum,0)),0)</f>
        <v>0</v>
      </c>
      <c r="D90" s="24">
        <f ca="1">IFERROR(INDEX(Ereignisse!$O$2:$O$37,MATCH(A90,_EreignisseDatum,0)+IF(INDEX(_EreignisseHaeufigkeit,MATCH(A90,_EreignisseDatum,0))=2,1,0)),0)</f>
        <v>0</v>
      </c>
      <c r="E90" s="24">
        <f t="shared" si="3"/>
        <v>0</v>
      </c>
      <c r="F90" s="24">
        <f ca="1">IFERROR(INDEX(Feiertage!$Y$2:$Y$34,MATCH(A90,_FeiertagsDaten,0)),0)</f>
        <v>0</v>
      </c>
      <c r="G90" s="24">
        <f ca="1">IFERROR(INDEX(Ereignisse!$R$2:$R$37,MATCH(A90,_EreignisseDatum,0)),0)</f>
        <v>0</v>
      </c>
      <c r="H90" s="24">
        <f ca="1">IFERROR(INDEX(Ereignisse!$R$2:$R$37,MATCH(A90,_EreignisseDatum,0)+IF(INDEX(_EreignisseHaeufigkeit,MATCH(A90,_EreignisseDatum,0))=2,1,0)),0)</f>
        <v>0</v>
      </c>
      <c r="I90" s="24">
        <f t="shared" ca="1" si="4"/>
        <v>0</v>
      </c>
    </row>
    <row r="91" spans="1:9" x14ac:dyDescent="0.2">
      <c r="A91" s="19">
        <f t="shared" si="5"/>
        <v>44651</v>
      </c>
      <c r="B91" s="24">
        <f ca="1">IFERROR(INDEX(Feiertage!$V$2:$V$34,MATCH(A91,_FeiertagsDaten,0)),0)</f>
        <v>0</v>
      </c>
      <c r="C91" s="24">
        <f ca="1">IFERROR(INDEX(Ereignisse!$O$2:$O$37,MATCH(A91,_EreignisseDatum,0)),0)</f>
        <v>0</v>
      </c>
      <c r="D91" s="24">
        <f ca="1">IFERROR(INDEX(Ereignisse!$O$2:$O$37,MATCH(A91,_EreignisseDatum,0)+IF(INDEX(_EreignisseHaeufigkeit,MATCH(A91,_EreignisseDatum,0))=2,1,0)),0)</f>
        <v>0</v>
      </c>
      <c r="E91" s="24">
        <f t="shared" si="3"/>
        <v>0</v>
      </c>
      <c r="F91" s="24">
        <f ca="1">IFERROR(INDEX(Feiertage!$Y$2:$Y$34,MATCH(A91,_FeiertagsDaten,0)),0)</f>
        <v>0</v>
      </c>
      <c r="G91" s="24">
        <f ca="1">IFERROR(INDEX(Ereignisse!$R$2:$R$37,MATCH(A91,_EreignisseDatum,0)),0)</f>
        <v>0</v>
      </c>
      <c r="H91" s="24">
        <f ca="1">IFERROR(INDEX(Ereignisse!$R$2:$R$37,MATCH(A91,_EreignisseDatum,0)+IF(INDEX(_EreignisseHaeufigkeit,MATCH(A91,_EreignisseDatum,0))=2,1,0)),0)</f>
        <v>0</v>
      </c>
      <c r="I91" s="24">
        <f t="shared" ca="1" si="4"/>
        <v>0</v>
      </c>
    </row>
    <row r="92" spans="1:9" x14ac:dyDescent="0.2">
      <c r="A92" s="19">
        <f t="shared" si="5"/>
        <v>44652</v>
      </c>
      <c r="B92" s="24">
        <f ca="1">IFERROR(INDEX(Feiertage!$V$2:$V$34,MATCH(A92,_FeiertagsDaten,0)),0)</f>
        <v>0</v>
      </c>
      <c r="C92" s="24">
        <f ca="1">IFERROR(INDEX(Ereignisse!$O$2:$O$37,MATCH(A92,_EreignisseDatum,0)),0)</f>
        <v>0</v>
      </c>
      <c r="D92" s="24">
        <f ca="1">IFERROR(INDEX(Ereignisse!$O$2:$O$37,MATCH(A92,_EreignisseDatum,0)+IF(INDEX(_EreignisseHaeufigkeit,MATCH(A92,_EreignisseDatum,0))=2,1,0)),0)</f>
        <v>0</v>
      </c>
      <c r="E92" s="24">
        <f t="shared" si="3"/>
        <v>0</v>
      </c>
      <c r="F92" s="24">
        <f ca="1">IFERROR(INDEX(Feiertage!$Y$2:$Y$34,MATCH(A92,_FeiertagsDaten,0)),0)</f>
        <v>0</v>
      </c>
      <c r="G92" s="24">
        <f ca="1">IFERROR(INDEX(Ereignisse!$R$2:$R$37,MATCH(A92,_EreignisseDatum,0)),0)</f>
        <v>0</v>
      </c>
      <c r="H92" s="24">
        <f ca="1">IFERROR(INDEX(Ereignisse!$R$2:$R$37,MATCH(A92,_EreignisseDatum,0)+IF(INDEX(_EreignisseHaeufigkeit,MATCH(A92,_EreignisseDatum,0))=2,1,0)),0)</f>
        <v>0</v>
      </c>
      <c r="I92" s="24">
        <f t="shared" ca="1" si="4"/>
        <v>0</v>
      </c>
    </row>
    <row r="93" spans="1:9" x14ac:dyDescent="0.2">
      <c r="A93" s="19">
        <f t="shared" si="5"/>
        <v>44653</v>
      </c>
      <c r="B93" s="24">
        <f ca="1">IFERROR(INDEX(Feiertage!$V$2:$V$34,MATCH(A93,_FeiertagsDaten,0)),0)</f>
        <v>0</v>
      </c>
      <c r="C93" s="24">
        <f ca="1">IFERROR(INDEX(Ereignisse!$O$2:$O$37,MATCH(A93,_EreignisseDatum,0)),0)</f>
        <v>0</v>
      </c>
      <c r="D93" s="24">
        <f ca="1">IFERROR(INDEX(Ereignisse!$O$2:$O$37,MATCH(A93,_EreignisseDatum,0)+IF(INDEX(_EreignisseHaeufigkeit,MATCH(A93,_EreignisseDatum,0))=2,1,0)),0)</f>
        <v>0</v>
      </c>
      <c r="E93" s="24">
        <f t="shared" si="3"/>
        <v>1</v>
      </c>
      <c r="F93" s="24">
        <f ca="1">IFERROR(INDEX(Feiertage!$Y$2:$Y$34,MATCH(A93,_FeiertagsDaten,0)),0)</f>
        <v>0</v>
      </c>
      <c r="G93" s="24">
        <f ca="1">IFERROR(INDEX(Ereignisse!$R$2:$R$37,MATCH(A93,_EreignisseDatum,0)),0)</f>
        <v>0</v>
      </c>
      <c r="H93" s="24">
        <f ca="1">IFERROR(INDEX(Ereignisse!$R$2:$R$37,MATCH(A93,_EreignisseDatum,0)+IF(INDEX(_EreignisseHaeufigkeit,MATCH(A93,_EreignisseDatum,0))=2,1,0)),0)</f>
        <v>0</v>
      </c>
      <c r="I93" s="24">
        <f t="shared" ca="1" si="4"/>
        <v>1</v>
      </c>
    </row>
    <row r="94" spans="1:9" x14ac:dyDescent="0.2">
      <c r="A94" s="19">
        <f t="shared" si="5"/>
        <v>44654</v>
      </c>
      <c r="B94" s="24">
        <f ca="1">IFERROR(INDEX(Feiertage!$V$2:$V$34,MATCH(A94,_FeiertagsDaten,0)),0)</f>
        <v>0</v>
      </c>
      <c r="C94" s="24">
        <f ca="1">IFERROR(INDEX(Ereignisse!$O$2:$O$37,MATCH(A94,_EreignisseDatum,0)),0)</f>
        <v>0</v>
      </c>
      <c r="D94" s="24">
        <f ca="1">IFERROR(INDEX(Ereignisse!$O$2:$O$37,MATCH(A94,_EreignisseDatum,0)+IF(INDEX(_EreignisseHaeufigkeit,MATCH(A94,_EreignisseDatum,0))=2,1,0)),0)</f>
        <v>0</v>
      </c>
      <c r="E94" s="24">
        <f t="shared" si="3"/>
        <v>2</v>
      </c>
      <c r="F94" s="24">
        <f ca="1">IFERROR(INDEX(Feiertage!$Y$2:$Y$34,MATCH(A94,_FeiertagsDaten,0)),0)</f>
        <v>0</v>
      </c>
      <c r="G94" s="24">
        <f ca="1">IFERROR(INDEX(Ereignisse!$R$2:$R$37,MATCH(A94,_EreignisseDatum,0)),0)</f>
        <v>0</v>
      </c>
      <c r="H94" s="24">
        <f ca="1">IFERROR(INDEX(Ereignisse!$R$2:$R$37,MATCH(A94,_EreignisseDatum,0)+IF(INDEX(_EreignisseHaeufigkeit,MATCH(A94,_EreignisseDatum,0))=2,1,0)),0)</f>
        <v>0</v>
      </c>
      <c r="I94" s="24">
        <f t="shared" ca="1" si="4"/>
        <v>2</v>
      </c>
    </row>
    <row r="95" spans="1:9" x14ac:dyDescent="0.2">
      <c r="A95" s="19">
        <f t="shared" si="5"/>
        <v>44655</v>
      </c>
      <c r="B95" s="24">
        <f ca="1">IFERROR(INDEX(Feiertage!$V$2:$V$34,MATCH(A95,_FeiertagsDaten,0)),0)</f>
        <v>0</v>
      </c>
      <c r="C95" s="24">
        <f ca="1">IFERROR(INDEX(Ereignisse!$O$2:$O$37,MATCH(A95,_EreignisseDatum,0)),0)</f>
        <v>0</v>
      </c>
      <c r="D95" s="24">
        <f ca="1">IFERROR(INDEX(Ereignisse!$O$2:$O$37,MATCH(A95,_EreignisseDatum,0)+IF(INDEX(_EreignisseHaeufigkeit,MATCH(A95,_EreignisseDatum,0))=2,1,0)),0)</f>
        <v>0</v>
      </c>
      <c r="E95" s="24">
        <f t="shared" si="3"/>
        <v>0</v>
      </c>
      <c r="F95" s="24">
        <f ca="1">IFERROR(INDEX(Feiertage!$Y$2:$Y$34,MATCH(A95,_FeiertagsDaten,0)),0)</f>
        <v>0</v>
      </c>
      <c r="G95" s="24">
        <f ca="1">IFERROR(INDEX(Ereignisse!$R$2:$R$37,MATCH(A95,_EreignisseDatum,0)),0)</f>
        <v>0</v>
      </c>
      <c r="H95" s="24">
        <f ca="1">IFERROR(INDEX(Ereignisse!$R$2:$R$37,MATCH(A95,_EreignisseDatum,0)+IF(INDEX(_EreignisseHaeufigkeit,MATCH(A95,_EreignisseDatum,0))=2,1,0)),0)</f>
        <v>0</v>
      </c>
      <c r="I95" s="24">
        <f t="shared" ca="1" si="4"/>
        <v>0</v>
      </c>
    </row>
    <row r="96" spans="1:9" x14ac:dyDescent="0.2">
      <c r="A96" s="19">
        <f t="shared" si="5"/>
        <v>44656</v>
      </c>
      <c r="B96" s="24">
        <f ca="1">IFERROR(INDEX(Feiertage!$V$2:$V$34,MATCH(A96,_FeiertagsDaten,0)),0)</f>
        <v>0</v>
      </c>
      <c r="C96" s="24">
        <f ca="1">IFERROR(INDEX(Ereignisse!$O$2:$O$37,MATCH(A96,_EreignisseDatum,0)),0)</f>
        <v>0</v>
      </c>
      <c r="D96" s="24">
        <f ca="1">IFERROR(INDEX(Ereignisse!$O$2:$O$37,MATCH(A96,_EreignisseDatum,0)+IF(INDEX(_EreignisseHaeufigkeit,MATCH(A96,_EreignisseDatum,0))=2,1,0)),0)</f>
        <v>0</v>
      </c>
      <c r="E96" s="24">
        <f t="shared" si="3"/>
        <v>0</v>
      </c>
      <c r="F96" s="24">
        <f ca="1">IFERROR(INDEX(Feiertage!$Y$2:$Y$34,MATCH(A96,_FeiertagsDaten,0)),0)</f>
        <v>0</v>
      </c>
      <c r="G96" s="24">
        <f ca="1">IFERROR(INDEX(Ereignisse!$R$2:$R$37,MATCH(A96,_EreignisseDatum,0)),0)</f>
        <v>0</v>
      </c>
      <c r="H96" s="24">
        <f ca="1">IFERROR(INDEX(Ereignisse!$R$2:$R$37,MATCH(A96,_EreignisseDatum,0)+IF(INDEX(_EreignisseHaeufigkeit,MATCH(A96,_EreignisseDatum,0))=2,1,0)),0)</f>
        <v>0</v>
      </c>
      <c r="I96" s="24">
        <f t="shared" ca="1" si="4"/>
        <v>0</v>
      </c>
    </row>
    <row r="97" spans="1:9" x14ac:dyDescent="0.2">
      <c r="A97" s="19">
        <f t="shared" si="5"/>
        <v>44657</v>
      </c>
      <c r="B97" s="24">
        <f ca="1">IFERROR(INDEX(Feiertage!$V$2:$V$34,MATCH(A97,_FeiertagsDaten,0)),0)</f>
        <v>0</v>
      </c>
      <c r="C97" s="24">
        <f ca="1">IFERROR(INDEX(Ereignisse!$O$2:$O$37,MATCH(A97,_EreignisseDatum,0)),0)</f>
        <v>0</v>
      </c>
      <c r="D97" s="24">
        <f ca="1">IFERROR(INDEX(Ereignisse!$O$2:$O$37,MATCH(A97,_EreignisseDatum,0)+IF(INDEX(_EreignisseHaeufigkeit,MATCH(A97,_EreignisseDatum,0))=2,1,0)),0)</f>
        <v>0</v>
      </c>
      <c r="E97" s="24">
        <f t="shared" si="3"/>
        <v>0</v>
      </c>
      <c r="F97" s="24">
        <f ca="1">IFERROR(INDEX(Feiertage!$Y$2:$Y$34,MATCH(A97,_FeiertagsDaten,0)),0)</f>
        <v>0</v>
      </c>
      <c r="G97" s="24">
        <f ca="1">IFERROR(INDEX(Ereignisse!$R$2:$R$37,MATCH(A97,_EreignisseDatum,0)),0)</f>
        <v>0</v>
      </c>
      <c r="H97" s="24">
        <f ca="1">IFERROR(INDEX(Ereignisse!$R$2:$R$37,MATCH(A97,_EreignisseDatum,0)+IF(INDEX(_EreignisseHaeufigkeit,MATCH(A97,_EreignisseDatum,0))=2,1,0)),0)</f>
        <v>0</v>
      </c>
      <c r="I97" s="24">
        <f t="shared" ca="1" si="4"/>
        <v>0</v>
      </c>
    </row>
    <row r="98" spans="1:9" x14ac:dyDescent="0.2">
      <c r="A98" s="19">
        <f t="shared" si="5"/>
        <v>44658</v>
      </c>
      <c r="B98" s="24">
        <f ca="1">IFERROR(INDEX(Feiertage!$V$2:$V$34,MATCH(A98,_FeiertagsDaten,0)),0)</f>
        <v>0</v>
      </c>
      <c r="C98" s="24">
        <f ca="1">IFERROR(INDEX(Ereignisse!$O$2:$O$37,MATCH(A98,_EreignisseDatum,0)),0)</f>
        <v>0</v>
      </c>
      <c r="D98" s="24">
        <f ca="1">IFERROR(INDEX(Ereignisse!$O$2:$O$37,MATCH(A98,_EreignisseDatum,0)+IF(INDEX(_EreignisseHaeufigkeit,MATCH(A98,_EreignisseDatum,0))=2,1,0)),0)</f>
        <v>0</v>
      </c>
      <c r="E98" s="24">
        <f t="shared" si="3"/>
        <v>0</v>
      </c>
      <c r="F98" s="24">
        <f ca="1">IFERROR(INDEX(Feiertage!$Y$2:$Y$34,MATCH(A98,_FeiertagsDaten,0)),0)</f>
        <v>0</v>
      </c>
      <c r="G98" s="24">
        <f ca="1">IFERROR(INDEX(Ereignisse!$R$2:$R$37,MATCH(A98,_EreignisseDatum,0)),0)</f>
        <v>0</v>
      </c>
      <c r="H98" s="24">
        <f ca="1">IFERROR(INDEX(Ereignisse!$R$2:$R$37,MATCH(A98,_EreignisseDatum,0)+IF(INDEX(_EreignisseHaeufigkeit,MATCH(A98,_EreignisseDatum,0))=2,1,0)),0)</f>
        <v>0</v>
      </c>
      <c r="I98" s="24">
        <f t="shared" ca="1" si="4"/>
        <v>0</v>
      </c>
    </row>
    <row r="99" spans="1:9" x14ac:dyDescent="0.2">
      <c r="A99" s="19">
        <f t="shared" si="5"/>
        <v>44659</v>
      </c>
      <c r="B99" s="24">
        <f ca="1">IFERROR(INDEX(Feiertage!$V$2:$V$34,MATCH(A99,_FeiertagsDaten,0)),0)</f>
        <v>0</v>
      </c>
      <c r="C99" s="24">
        <f ca="1">IFERROR(INDEX(Ereignisse!$O$2:$O$37,MATCH(A99,_EreignisseDatum,0)),0)</f>
        <v>0</v>
      </c>
      <c r="D99" s="24">
        <f ca="1">IFERROR(INDEX(Ereignisse!$O$2:$O$37,MATCH(A99,_EreignisseDatum,0)+IF(INDEX(_EreignisseHaeufigkeit,MATCH(A99,_EreignisseDatum,0))=2,1,0)),0)</f>
        <v>0</v>
      </c>
      <c r="E99" s="24">
        <f t="shared" si="3"/>
        <v>0</v>
      </c>
      <c r="F99" s="24">
        <f ca="1">IFERROR(INDEX(Feiertage!$Y$2:$Y$34,MATCH(A99,_FeiertagsDaten,0)),0)</f>
        <v>0</v>
      </c>
      <c r="G99" s="24">
        <f ca="1">IFERROR(INDEX(Ereignisse!$R$2:$R$37,MATCH(A99,_EreignisseDatum,0)),0)</f>
        <v>0</v>
      </c>
      <c r="H99" s="24">
        <f ca="1">IFERROR(INDEX(Ereignisse!$R$2:$R$37,MATCH(A99,_EreignisseDatum,0)+IF(INDEX(_EreignisseHaeufigkeit,MATCH(A99,_EreignisseDatum,0))=2,1,0)),0)</f>
        <v>0</v>
      </c>
      <c r="I99" s="24">
        <f t="shared" ca="1" si="4"/>
        <v>0</v>
      </c>
    </row>
    <row r="100" spans="1:9" x14ac:dyDescent="0.2">
      <c r="A100" s="19">
        <f t="shared" si="5"/>
        <v>44660</v>
      </c>
      <c r="B100" s="24">
        <f ca="1">IFERROR(INDEX(Feiertage!$V$2:$V$34,MATCH(A100,_FeiertagsDaten,0)),0)</f>
        <v>0</v>
      </c>
      <c r="C100" s="24">
        <f ca="1">IFERROR(INDEX(Ereignisse!$O$2:$O$37,MATCH(A100,_EreignisseDatum,0)),0)</f>
        <v>0</v>
      </c>
      <c r="D100" s="24">
        <f ca="1">IFERROR(INDEX(Ereignisse!$O$2:$O$37,MATCH(A100,_EreignisseDatum,0)+IF(INDEX(_EreignisseHaeufigkeit,MATCH(A100,_EreignisseDatum,0))=2,1,0)),0)</f>
        <v>0</v>
      </c>
      <c r="E100" s="24">
        <f t="shared" si="3"/>
        <v>1</v>
      </c>
      <c r="F100" s="24">
        <f ca="1">IFERROR(INDEX(Feiertage!$Y$2:$Y$34,MATCH(A100,_FeiertagsDaten,0)),0)</f>
        <v>0</v>
      </c>
      <c r="G100" s="24">
        <f ca="1">IFERROR(INDEX(Ereignisse!$R$2:$R$37,MATCH(A100,_EreignisseDatum,0)),0)</f>
        <v>0</v>
      </c>
      <c r="H100" s="24">
        <f ca="1">IFERROR(INDEX(Ereignisse!$R$2:$R$37,MATCH(A100,_EreignisseDatum,0)+IF(INDEX(_EreignisseHaeufigkeit,MATCH(A100,_EreignisseDatum,0))=2,1,0)),0)</f>
        <v>0</v>
      </c>
      <c r="I100" s="24">
        <f t="shared" ca="1" si="4"/>
        <v>1</v>
      </c>
    </row>
    <row r="101" spans="1:9" x14ac:dyDescent="0.2">
      <c r="A101" s="19">
        <f t="shared" si="5"/>
        <v>44661</v>
      </c>
      <c r="B101" s="24">
        <f ca="1">IFERROR(INDEX(Feiertage!$V$2:$V$34,MATCH(A101,_FeiertagsDaten,0)),0)</f>
        <v>4</v>
      </c>
      <c r="C101" s="24">
        <f ca="1">IFERROR(INDEX(Ereignisse!$O$2:$O$37,MATCH(A101,_EreignisseDatum,0)),0)</f>
        <v>0</v>
      </c>
      <c r="D101" s="24">
        <f ca="1">IFERROR(INDEX(Ereignisse!$O$2:$O$37,MATCH(A101,_EreignisseDatum,0)+IF(INDEX(_EreignisseHaeufigkeit,MATCH(A101,_EreignisseDatum,0))=2,1,0)),0)</f>
        <v>0</v>
      </c>
      <c r="E101" s="24">
        <f t="shared" si="3"/>
        <v>2</v>
      </c>
      <c r="F101" s="24">
        <f ca="1">IFERROR(INDEX(Feiertage!$Y$2:$Y$34,MATCH(A101,_FeiertagsDaten,0)),0)</f>
        <v>0</v>
      </c>
      <c r="G101" s="24">
        <f ca="1">IFERROR(INDEX(Ereignisse!$R$2:$R$37,MATCH(A101,_EreignisseDatum,0)),0)</f>
        <v>0</v>
      </c>
      <c r="H101" s="24">
        <f ca="1">IFERROR(INDEX(Ereignisse!$R$2:$R$37,MATCH(A101,_EreignisseDatum,0)+IF(INDEX(_EreignisseHaeufigkeit,MATCH(A101,_EreignisseDatum,0))=2,1,0)),0)</f>
        <v>0</v>
      </c>
      <c r="I101" s="24">
        <f t="shared" ca="1" si="4"/>
        <v>2</v>
      </c>
    </row>
    <row r="102" spans="1:9" x14ac:dyDescent="0.2">
      <c r="A102" s="19">
        <f t="shared" si="5"/>
        <v>44662</v>
      </c>
      <c r="B102" s="24">
        <f ca="1">IFERROR(INDEX(Feiertage!$V$2:$V$34,MATCH(A102,_FeiertagsDaten,0)),0)</f>
        <v>0</v>
      </c>
      <c r="C102" s="24">
        <f ca="1">IFERROR(INDEX(Ereignisse!$O$2:$O$37,MATCH(A102,_EreignisseDatum,0)),0)</f>
        <v>0</v>
      </c>
      <c r="D102" s="24">
        <f ca="1">IFERROR(INDEX(Ereignisse!$O$2:$O$37,MATCH(A102,_EreignisseDatum,0)+IF(INDEX(_EreignisseHaeufigkeit,MATCH(A102,_EreignisseDatum,0))=2,1,0)),0)</f>
        <v>0</v>
      </c>
      <c r="E102" s="24">
        <f t="shared" si="3"/>
        <v>0</v>
      </c>
      <c r="F102" s="24">
        <f ca="1">IFERROR(INDEX(Feiertage!$Y$2:$Y$34,MATCH(A102,_FeiertagsDaten,0)),0)</f>
        <v>0</v>
      </c>
      <c r="G102" s="24">
        <f ca="1">IFERROR(INDEX(Ereignisse!$R$2:$R$37,MATCH(A102,_EreignisseDatum,0)),0)</f>
        <v>0</v>
      </c>
      <c r="H102" s="24">
        <f ca="1">IFERROR(INDEX(Ereignisse!$R$2:$R$37,MATCH(A102,_EreignisseDatum,0)+IF(INDEX(_EreignisseHaeufigkeit,MATCH(A102,_EreignisseDatum,0))=2,1,0)),0)</f>
        <v>0</v>
      </c>
      <c r="I102" s="24">
        <f t="shared" ca="1" si="4"/>
        <v>0</v>
      </c>
    </row>
    <row r="103" spans="1:9" x14ac:dyDescent="0.2">
      <c r="A103" s="19">
        <f t="shared" si="5"/>
        <v>44663</v>
      </c>
      <c r="B103" s="24">
        <f ca="1">IFERROR(INDEX(Feiertage!$V$2:$V$34,MATCH(A103,_FeiertagsDaten,0)),0)</f>
        <v>0</v>
      </c>
      <c r="C103" s="24">
        <f ca="1">IFERROR(INDEX(Ereignisse!$O$2:$O$37,MATCH(A103,_EreignisseDatum,0)),0)</f>
        <v>0</v>
      </c>
      <c r="D103" s="24">
        <f ca="1">IFERROR(INDEX(Ereignisse!$O$2:$O$37,MATCH(A103,_EreignisseDatum,0)+IF(INDEX(_EreignisseHaeufigkeit,MATCH(A103,_EreignisseDatum,0))=2,1,0)),0)</f>
        <v>0</v>
      </c>
      <c r="E103" s="24">
        <f t="shared" si="3"/>
        <v>0</v>
      </c>
      <c r="F103" s="24">
        <f ca="1">IFERROR(INDEX(Feiertage!$Y$2:$Y$34,MATCH(A103,_FeiertagsDaten,0)),0)</f>
        <v>0</v>
      </c>
      <c r="G103" s="24">
        <f ca="1">IFERROR(INDEX(Ereignisse!$R$2:$R$37,MATCH(A103,_EreignisseDatum,0)),0)</f>
        <v>0</v>
      </c>
      <c r="H103" s="24">
        <f ca="1">IFERROR(INDEX(Ereignisse!$R$2:$R$37,MATCH(A103,_EreignisseDatum,0)+IF(INDEX(_EreignisseHaeufigkeit,MATCH(A103,_EreignisseDatum,0))=2,1,0)),0)</f>
        <v>0</v>
      </c>
      <c r="I103" s="24">
        <f t="shared" ca="1" si="4"/>
        <v>0</v>
      </c>
    </row>
    <row r="104" spans="1:9" x14ac:dyDescent="0.2">
      <c r="A104" s="19">
        <f t="shared" si="5"/>
        <v>44664</v>
      </c>
      <c r="B104" s="24">
        <f ca="1">IFERROR(INDEX(Feiertage!$V$2:$V$34,MATCH(A104,_FeiertagsDaten,0)),0)</f>
        <v>0</v>
      </c>
      <c r="C104" s="24">
        <f ca="1">IFERROR(INDEX(Ereignisse!$O$2:$O$37,MATCH(A104,_EreignisseDatum,0)),0)</f>
        <v>0</v>
      </c>
      <c r="D104" s="24">
        <f ca="1">IFERROR(INDEX(Ereignisse!$O$2:$O$37,MATCH(A104,_EreignisseDatum,0)+IF(INDEX(_EreignisseHaeufigkeit,MATCH(A104,_EreignisseDatum,0))=2,1,0)),0)</f>
        <v>0</v>
      </c>
      <c r="E104" s="24">
        <f t="shared" si="3"/>
        <v>0</v>
      </c>
      <c r="F104" s="24">
        <f ca="1">IFERROR(INDEX(Feiertage!$Y$2:$Y$34,MATCH(A104,_FeiertagsDaten,0)),0)</f>
        <v>0</v>
      </c>
      <c r="G104" s="24">
        <f ca="1">IFERROR(INDEX(Ereignisse!$R$2:$R$37,MATCH(A104,_EreignisseDatum,0)),0)</f>
        <v>0</v>
      </c>
      <c r="H104" s="24">
        <f ca="1">IFERROR(INDEX(Ereignisse!$R$2:$R$37,MATCH(A104,_EreignisseDatum,0)+IF(INDEX(_EreignisseHaeufigkeit,MATCH(A104,_EreignisseDatum,0))=2,1,0)),0)</f>
        <v>0</v>
      </c>
      <c r="I104" s="24">
        <f t="shared" ca="1" si="4"/>
        <v>0</v>
      </c>
    </row>
    <row r="105" spans="1:9" x14ac:dyDescent="0.2">
      <c r="A105" s="19">
        <f t="shared" si="5"/>
        <v>44665</v>
      </c>
      <c r="B105" s="24">
        <f ca="1">IFERROR(INDEX(Feiertage!$V$2:$V$34,MATCH(A105,_FeiertagsDaten,0)),0)</f>
        <v>4</v>
      </c>
      <c r="C105" s="24">
        <f ca="1">IFERROR(INDEX(Ereignisse!$O$2:$O$37,MATCH(A105,_EreignisseDatum,0)),0)</f>
        <v>0</v>
      </c>
      <c r="D105" s="24">
        <f ca="1">IFERROR(INDEX(Ereignisse!$O$2:$O$37,MATCH(A105,_EreignisseDatum,0)+IF(INDEX(_EreignisseHaeufigkeit,MATCH(A105,_EreignisseDatum,0))=2,1,0)),0)</f>
        <v>0</v>
      </c>
      <c r="E105" s="24">
        <f t="shared" si="3"/>
        <v>0</v>
      </c>
      <c r="F105" s="24">
        <f ca="1">IFERROR(INDEX(Feiertage!$Y$2:$Y$34,MATCH(A105,_FeiertagsDaten,0)),0)</f>
        <v>0</v>
      </c>
      <c r="G105" s="24">
        <f ca="1">IFERROR(INDEX(Ereignisse!$R$2:$R$37,MATCH(A105,_EreignisseDatum,0)),0)</f>
        <v>0</v>
      </c>
      <c r="H105" s="24">
        <f ca="1">IFERROR(INDEX(Ereignisse!$R$2:$R$37,MATCH(A105,_EreignisseDatum,0)+IF(INDEX(_EreignisseHaeufigkeit,MATCH(A105,_EreignisseDatum,0))=2,1,0)),0)</f>
        <v>0</v>
      </c>
      <c r="I105" s="24">
        <f t="shared" ca="1" si="4"/>
        <v>0</v>
      </c>
    </row>
    <row r="106" spans="1:9" x14ac:dyDescent="0.2">
      <c r="A106" s="19">
        <f t="shared" si="5"/>
        <v>44666</v>
      </c>
      <c r="B106" s="24">
        <f ca="1">IFERROR(INDEX(Feiertage!$V$2:$V$34,MATCH(A106,_FeiertagsDaten,0)),0)</f>
        <v>4</v>
      </c>
      <c r="C106" s="24">
        <f ca="1">IFERROR(INDEX(Ereignisse!$O$2:$O$37,MATCH(A106,_EreignisseDatum,0)),0)</f>
        <v>0</v>
      </c>
      <c r="D106" s="24">
        <f ca="1">IFERROR(INDEX(Ereignisse!$O$2:$O$37,MATCH(A106,_EreignisseDatum,0)+IF(INDEX(_EreignisseHaeufigkeit,MATCH(A106,_EreignisseDatum,0))=2,1,0)),0)</f>
        <v>0</v>
      </c>
      <c r="E106" s="24">
        <f t="shared" si="3"/>
        <v>0</v>
      </c>
      <c r="F106" s="24">
        <f ca="1">IFERROR(INDEX(Feiertage!$Y$2:$Y$34,MATCH(A106,_FeiertagsDaten,0)),0)</f>
        <v>2</v>
      </c>
      <c r="G106" s="24">
        <f ca="1">IFERROR(INDEX(Ereignisse!$R$2:$R$37,MATCH(A106,_EreignisseDatum,0)),0)</f>
        <v>0</v>
      </c>
      <c r="H106" s="24">
        <f ca="1">IFERROR(INDEX(Ereignisse!$R$2:$R$37,MATCH(A106,_EreignisseDatum,0)+IF(INDEX(_EreignisseHaeufigkeit,MATCH(A106,_EreignisseDatum,0))=2,1,0)),0)</f>
        <v>0</v>
      </c>
      <c r="I106" s="24">
        <f t="shared" ca="1" si="4"/>
        <v>2</v>
      </c>
    </row>
    <row r="107" spans="1:9" x14ac:dyDescent="0.2">
      <c r="A107" s="19">
        <f t="shared" si="5"/>
        <v>44667</v>
      </c>
      <c r="B107" s="24">
        <f ca="1">IFERROR(INDEX(Feiertage!$V$2:$V$34,MATCH(A107,_FeiertagsDaten,0)),0)</f>
        <v>4</v>
      </c>
      <c r="C107" s="24">
        <f ca="1">IFERROR(INDEX(Ereignisse!$O$2:$O$37,MATCH(A107,_EreignisseDatum,0)),0)</f>
        <v>0</v>
      </c>
      <c r="D107" s="24">
        <f ca="1">IFERROR(INDEX(Ereignisse!$O$2:$O$37,MATCH(A107,_EreignisseDatum,0)+IF(INDEX(_EreignisseHaeufigkeit,MATCH(A107,_EreignisseDatum,0))=2,1,0)),0)</f>
        <v>0</v>
      </c>
      <c r="E107" s="24">
        <f t="shared" si="3"/>
        <v>1</v>
      </c>
      <c r="F107" s="24">
        <f ca="1">IFERROR(INDEX(Feiertage!$Y$2:$Y$34,MATCH(A107,_FeiertagsDaten,0)),0)</f>
        <v>0</v>
      </c>
      <c r="G107" s="24">
        <f ca="1">IFERROR(INDEX(Ereignisse!$R$2:$R$37,MATCH(A107,_EreignisseDatum,0)),0)</f>
        <v>0</v>
      </c>
      <c r="H107" s="24">
        <f ca="1">IFERROR(INDEX(Ereignisse!$R$2:$R$37,MATCH(A107,_EreignisseDatum,0)+IF(INDEX(_EreignisseHaeufigkeit,MATCH(A107,_EreignisseDatum,0))=2,1,0)),0)</f>
        <v>0</v>
      </c>
      <c r="I107" s="24">
        <f t="shared" ca="1" si="4"/>
        <v>1</v>
      </c>
    </row>
    <row r="108" spans="1:9" x14ac:dyDescent="0.2">
      <c r="A108" s="19">
        <f t="shared" si="5"/>
        <v>44668</v>
      </c>
      <c r="B108" s="24">
        <f ca="1">IFERROR(INDEX(Feiertage!$V$2:$V$34,MATCH(A108,_FeiertagsDaten,0)),0)</f>
        <v>4</v>
      </c>
      <c r="C108" s="24">
        <f ca="1">IFERROR(INDEX(Ereignisse!$O$2:$O$37,MATCH(A108,_EreignisseDatum,0)),0)</f>
        <v>0</v>
      </c>
      <c r="D108" s="24">
        <f ca="1">IFERROR(INDEX(Ereignisse!$O$2:$O$37,MATCH(A108,_EreignisseDatum,0)+IF(INDEX(_EreignisseHaeufigkeit,MATCH(A108,_EreignisseDatum,0))=2,1,0)),0)</f>
        <v>0</v>
      </c>
      <c r="E108" s="24">
        <f t="shared" si="3"/>
        <v>2</v>
      </c>
      <c r="F108" s="24">
        <f ca="1">IFERROR(INDEX(Feiertage!$Y$2:$Y$34,MATCH(A108,_FeiertagsDaten,0)),0)</f>
        <v>2</v>
      </c>
      <c r="G108" s="24">
        <f ca="1">IFERROR(INDEX(Ereignisse!$R$2:$R$37,MATCH(A108,_EreignisseDatum,0)),0)</f>
        <v>0</v>
      </c>
      <c r="H108" s="24">
        <f ca="1">IFERROR(INDEX(Ereignisse!$R$2:$R$37,MATCH(A108,_EreignisseDatum,0)+IF(INDEX(_EreignisseHaeufigkeit,MATCH(A108,_EreignisseDatum,0))=2,1,0)),0)</f>
        <v>0</v>
      </c>
      <c r="I108" s="24">
        <f t="shared" ca="1" si="4"/>
        <v>2</v>
      </c>
    </row>
    <row r="109" spans="1:9" x14ac:dyDescent="0.2">
      <c r="A109" s="19">
        <f t="shared" si="5"/>
        <v>44669</v>
      </c>
      <c r="B109" s="24">
        <f ca="1">IFERROR(INDEX(Feiertage!$V$2:$V$34,MATCH(A109,_FeiertagsDaten,0)),0)</f>
        <v>4</v>
      </c>
      <c r="C109" s="24">
        <f ca="1">IFERROR(INDEX(Ereignisse!$O$2:$O$37,MATCH(A109,_EreignisseDatum,0)),0)</f>
        <v>0</v>
      </c>
      <c r="D109" s="24">
        <f ca="1">IFERROR(INDEX(Ereignisse!$O$2:$O$37,MATCH(A109,_EreignisseDatum,0)+IF(INDEX(_EreignisseHaeufigkeit,MATCH(A109,_EreignisseDatum,0))=2,1,0)),0)</f>
        <v>0</v>
      </c>
      <c r="E109" s="24">
        <f t="shared" si="3"/>
        <v>0</v>
      </c>
      <c r="F109" s="24">
        <f ca="1">IFERROR(INDEX(Feiertage!$Y$2:$Y$34,MATCH(A109,_FeiertagsDaten,0)),0)</f>
        <v>2</v>
      </c>
      <c r="G109" s="24">
        <f ca="1">IFERROR(INDEX(Ereignisse!$R$2:$R$37,MATCH(A109,_EreignisseDatum,0)),0)</f>
        <v>0</v>
      </c>
      <c r="H109" s="24">
        <f ca="1">IFERROR(INDEX(Ereignisse!$R$2:$R$37,MATCH(A109,_EreignisseDatum,0)+IF(INDEX(_EreignisseHaeufigkeit,MATCH(A109,_EreignisseDatum,0))=2,1,0)),0)</f>
        <v>0</v>
      </c>
      <c r="I109" s="24">
        <f t="shared" ca="1" si="4"/>
        <v>2</v>
      </c>
    </row>
    <row r="110" spans="1:9" x14ac:dyDescent="0.2">
      <c r="A110" s="19">
        <f t="shared" si="5"/>
        <v>44670</v>
      </c>
      <c r="B110" s="24">
        <f ca="1">IFERROR(INDEX(Feiertage!$V$2:$V$34,MATCH(A110,_FeiertagsDaten,0)),0)</f>
        <v>0</v>
      </c>
      <c r="C110" s="24">
        <f ca="1">IFERROR(INDEX(Ereignisse!$O$2:$O$37,MATCH(A110,_EreignisseDatum,0)),0)</f>
        <v>0</v>
      </c>
      <c r="D110" s="24">
        <f ca="1">IFERROR(INDEX(Ereignisse!$O$2:$O$37,MATCH(A110,_EreignisseDatum,0)+IF(INDEX(_EreignisseHaeufigkeit,MATCH(A110,_EreignisseDatum,0))=2,1,0)),0)</f>
        <v>0</v>
      </c>
      <c r="E110" s="24">
        <f t="shared" si="3"/>
        <v>0</v>
      </c>
      <c r="F110" s="24">
        <f ca="1">IFERROR(INDEX(Feiertage!$Y$2:$Y$34,MATCH(A110,_FeiertagsDaten,0)),0)</f>
        <v>0</v>
      </c>
      <c r="G110" s="24">
        <f ca="1">IFERROR(INDEX(Ereignisse!$R$2:$R$37,MATCH(A110,_EreignisseDatum,0)),0)</f>
        <v>0</v>
      </c>
      <c r="H110" s="24">
        <f ca="1">IFERROR(INDEX(Ereignisse!$R$2:$R$37,MATCH(A110,_EreignisseDatum,0)+IF(INDEX(_EreignisseHaeufigkeit,MATCH(A110,_EreignisseDatum,0))=2,1,0)),0)</f>
        <v>0</v>
      </c>
      <c r="I110" s="24">
        <f t="shared" ca="1" si="4"/>
        <v>0</v>
      </c>
    </row>
    <row r="111" spans="1:9" x14ac:dyDescent="0.2">
      <c r="A111" s="19">
        <f t="shared" si="5"/>
        <v>44671</v>
      </c>
      <c r="B111" s="24">
        <f ca="1">IFERROR(INDEX(Feiertage!$V$2:$V$34,MATCH(A111,_FeiertagsDaten,0)),0)</f>
        <v>0</v>
      </c>
      <c r="C111" s="24">
        <f ca="1">IFERROR(INDEX(Ereignisse!$O$2:$O$37,MATCH(A111,_EreignisseDatum,0)),0)</f>
        <v>0</v>
      </c>
      <c r="D111" s="24">
        <f ca="1">IFERROR(INDEX(Ereignisse!$O$2:$O$37,MATCH(A111,_EreignisseDatum,0)+IF(INDEX(_EreignisseHaeufigkeit,MATCH(A111,_EreignisseDatum,0))=2,1,0)),0)</f>
        <v>0</v>
      </c>
      <c r="E111" s="24">
        <f t="shared" si="3"/>
        <v>0</v>
      </c>
      <c r="F111" s="24">
        <f ca="1">IFERROR(INDEX(Feiertage!$Y$2:$Y$34,MATCH(A111,_FeiertagsDaten,0)),0)</f>
        <v>0</v>
      </c>
      <c r="G111" s="24">
        <f ca="1">IFERROR(INDEX(Ereignisse!$R$2:$R$37,MATCH(A111,_EreignisseDatum,0)),0)</f>
        <v>0</v>
      </c>
      <c r="H111" s="24">
        <f ca="1">IFERROR(INDEX(Ereignisse!$R$2:$R$37,MATCH(A111,_EreignisseDatum,0)+IF(INDEX(_EreignisseHaeufigkeit,MATCH(A111,_EreignisseDatum,0))=2,1,0)),0)</f>
        <v>0</v>
      </c>
      <c r="I111" s="24">
        <f t="shared" ca="1" si="4"/>
        <v>0</v>
      </c>
    </row>
    <row r="112" spans="1:9" x14ac:dyDescent="0.2">
      <c r="A112" s="19">
        <f t="shared" si="5"/>
        <v>44672</v>
      </c>
      <c r="B112" s="24">
        <f ca="1">IFERROR(INDEX(Feiertage!$V$2:$V$34,MATCH(A112,_FeiertagsDaten,0)),0)</f>
        <v>0</v>
      </c>
      <c r="C112" s="24">
        <f ca="1">IFERROR(INDEX(Ereignisse!$O$2:$O$37,MATCH(A112,_EreignisseDatum,0)),0)</f>
        <v>0</v>
      </c>
      <c r="D112" s="24">
        <f ca="1">IFERROR(INDEX(Ereignisse!$O$2:$O$37,MATCH(A112,_EreignisseDatum,0)+IF(INDEX(_EreignisseHaeufigkeit,MATCH(A112,_EreignisseDatum,0))=2,1,0)),0)</f>
        <v>0</v>
      </c>
      <c r="E112" s="24">
        <f t="shared" si="3"/>
        <v>0</v>
      </c>
      <c r="F112" s="24">
        <f ca="1">IFERROR(INDEX(Feiertage!$Y$2:$Y$34,MATCH(A112,_FeiertagsDaten,0)),0)</f>
        <v>0</v>
      </c>
      <c r="G112" s="24">
        <f ca="1">IFERROR(INDEX(Ereignisse!$R$2:$R$37,MATCH(A112,_EreignisseDatum,0)),0)</f>
        <v>0</v>
      </c>
      <c r="H112" s="24">
        <f ca="1">IFERROR(INDEX(Ereignisse!$R$2:$R$37,MATCH(A112,_EreignisseDatum,0)+IF(INDEX(_EreignisseHaeufigkeit,MATCH(A112,_EreignisseDatum,0))=2,1,0)),0)</f>
        <v>0</v>
      </c>
      <c r="I112" s="24">
        <f t="shared" ca="1" si="4"/>
        <v>0</v>
      </c>
    </row>
    <row r="113" spans="1:9" x14ac:dyDescent="0.2">
      <c r="A113" s="19">
        <f t="shared" si="5"/>
        <v>44673</v>
      </c>
      <c r="B113" s="24">
        <f ca="1">IFERROR(INDEX(Feiertage!$V$2:$V$34,MATCH(A113,_FeiertagsDaten,0)),0)</f>
        <v>0</v>
      </c>
      <c r="C113" s="24">
        <f ca="1">IFERROR(INDEX(Ereignisse!$O$2:$O$37,MATCH(A113,_EreignisseDatum,0)),0)</f>
        <v>0</v>
      </c>
      <c r="D113" s="24">
        <f ca="1">IFERROR(INDEX(Ereignisse!$O$2:$O$37,MATCH(A113,_EreignisseDatum,0)+IF(INDEX(_EreignisseHaeufigkeit,MATCH(A113,_EreignisseDatum,0))=2,1,0)),0)</f>
        <v>0</v>
      </c>
      <c r="E113" s="24">
        <f t="shared" si="3"/>
        <v>0</v>
      </c>
      <c r="F113" s="24">
        <f ca="1">IFERROR(INDEX(Feiertage!$Y$2:$Y$34,MATCH(A113,_FeiertagsDaten,0)),0)</f>
        <v>0</v>
      </c>
      <c r="G113" s="24">
        <f ca="1">IFERROR(INDEX(Ereignisse!$R$2:$R$37,MATCH(A113,_EreignisseDatum,0)),0)</f>
        <v>0</v>
      </c>
      <c r="H113" s="24">
        <f ca="1">IFERROR(INDEX(Ereignisse!$R$2:$R$37,MATCH(A113,_EreignisseDatum,0)+IF(INDEX(_EreignisseHaeufigkeit,MATCH(A113,_EreignisseDatum,0))=2,1,0)),0)</f>
        <v>0</v>
      </c>
      <c r="I113" s="24">
        <f t="shared" ca="1" si="4"/>
        <v>0</v>
      </c>
    </row>
    <row r="114" spans="1:9" x14ac:dyDescent="0.2">
      <c r="A114" s="19">
        <f t="shared" si="5"/>
        <v>44674</v>
      </c>
      <c r="B114" s="24">
        <f ca="1">IFERROR(INDEX(Feiertage!$V$2:$V$34,MATCH(A114,_FeiertagsDaten,0)),0)</f>
        <v>0</v>
      </c>
      <c r="C114" s="24">
        <f ca="1">IFERROR(INDEX(Ereignisse!$O$2:$O$37,MATCH(A114,_EreignisseDatum,0)),0)</f>
        <v>0</v>
      </c>
      <c r="D114" s="24">
        <f ca="1">IFERROR(INDEX(Ereignisse!$O$2:$O$37,MATCH(A114,_EreignisseDatum,0)+IF(INDEX(_EreignisseHaeufigkeit,MATCH(A114,_EreignisseDatum,0))=2,1,0)),0)</f>
        <v>0</v>
      </c>
      <c r="E114" s="24">
        <f t="shared" si="3"/>
        <v>1</v>
      </c>
      <c r="F114" s="24">
        <f ca="1">IFERROR(INDEX(Feiertage!$Y$2:$Y$34,MATCH(A114,_FeiertagsDaten,0)),0)</f>
        <v>0</v>
      </c>
      <c r="G114" s="24">
        <f ca="1">IFERROR(INDEX(Ereignisse!$R$2:$R$37,MATCH(A114,_EreignisseDatum,0)),0)</f>
        <v>0</v>
      </c>
      <c r="H114" s="24">
        <f ca="1">IFERROR(INDEX(Ereignisse!$R$2:$R$37,MATCH(A114,_EreignisseDatum,0)+IF(INDEX(_EreignisseHaeufigkeit,MATCH(A114,_EreignisseDatum,0))=2,1,0)),0)</f>
        <v>0</v>
      </c>
      <c r="I114" s="24">
        <f t="shared" ca="1" si="4"/>
        <v>1</v>
      </c>
    </row>
    <row r="115" spans="1:9" x14ac:dyDescent="0.2">
      <c r="A115" s="19">
        <f t="shared" si="5"/>
        <v>44675</v>
      </c>
      <c r="B115" s="24">
        <f ca="1">IFERROR(INDEX(Feiertage!$V$2:$V$34,MATCH(A115,_FeiertagsDaten,0)),0)</f>
        <v>0</v>
      </c>
      <c r="C115" s="24">
        <f ca="1">IFERROR(INDEX(Ereignisse!$O$2:$O$37,MATCH(A115,_EreignisseDatum,0)),0)</f>
        <v>0</v>
      </c>
      <c r="D115" s="24">
        <f ca="1">IFERROR(INDEX(Ereignisse!$O$2:$O$37,MATCH(A115,_EreignisseDatum,0)+IF(INDEX(_EreignisseHaeufigkeit,MATCH(A115,_EreignisseDatum,0))=2,1,0)),0)</f>
        <v>0</v>
      </c>
      <c r="E115" s="24">
        <f t="shared" si="3"/>
        <v>2</v>
      </c>
      <c r="F115" s="24">
        <f ca="1">IFERROR(INDEX(Feiertage!$Y$2:$Y$34,MATCH(A115,_FeiertagsDaten,0)),0)</f>
        <v>0</v>
      </c>
      <c r="G115" s="24">
        <f ca="1">IFERROR(INDEX(Ereignisse!$R$2:$R$37,MATCH(A115,_EreignisseDatum,0)),0)</f>
        <v>0</v>
      </c>
      <c r="H115" s="24">
        <f ca="1">IFERROR(INDEX(Ereignisse!$R$2:$R$37,MATCH(A115,_EreignisseDatum,0)+IF(INDEX(_EreignisseHaeufigkeit,MATCH(A115,_EreignisseDatum,0))=2,1,0)),0)</f>
        <v>0</v>
      </c>
      <c r="I115" s="24">
        <f t="shared" ca="1" si="4"/>
        <v>2</v>
      </c>
    </row>
    <row r="116" spans="1:9" x14ac:dyDescent="0.2">
      <c r="A116" s="19">
        <f t="shared" si="5"/>
        <v>44676</v>
      </c>
      <c r="B116" s="24">
        <f ca="1">IFERROR(INDEX(Feiertage!$V$2:$V$34,MATCH(A116,_FeiertagsDaten,0)),0)</f>
        <v>0</v>
      </c>
      <c r="C116" s="24">
        <f ca="1">IFERROR(INDEX(Ereignisse!$O$2:$O$37,MATCH(A116,_EreignisseDatum,0)),0)</f>
        <v>0</v>
      </c>
      <c r="D116" s="24">
        <f ca="1">IFERROR(INDEX(Ereignisse!$O$2:$O$37,MATCH(A116,_EreignisseDatum,0)+IF(INDEX(_EreignisseHaeufigkeit,MATCH(A116,_EreignisseDatum,0))=2,1,0)),0)</f>
        <v>0</v>
      </c>
      <c r="E116" s="24">
        <f t="shared" si="3"/>
        <v>0</v>
      </c>
      <c r="F116" s="24">
        <f ca="1">IFERROR(INDEX(Feiertage!$Y$2:$Y$34,MATCH(A116,_FeiertagsDaten,0)),0)</f>
        <v>0</v>
      </c>
      <c r="G116" s="24">
        <f ca="1">IFERROR(INDEX(Ereignisse!$R$2:$R$37,MATCH(A116,_EreignisseDatum,0)),0)</f>
        <v>0</v>
      </c>
      <c r="H116" s="24">
        <f ca="1">IFERROR(INDEX(Ereignisse!$R$2:$R$37,MATCH(A116,_EreignisseDatum,0)+IF(INDEX(_EreignisseHaeufigkeit,MATCH(A116,_EreignisseDatum,0))=2,1,0)),0)</f>
        <v>0</v>
      </c>
      <c r="I116" s="24">
        <f t="shared" ca="1" si="4"/>
        <v>0</v>
      </c>
    </row>
    <row r="117" spans="1:9" x14ac:dyDescent="0.2">
      <c r="A117" s="19">
        <f t="shared" si="5"/>
        <v>44677</v>
      </c>
      <c r="B117" s="24">
        <f ca="1">IFERROR(INDEX(Feiertage!$V$2:$V$34,MATCH(A117,_FeiertagsDaten,0)),0)</f>
        <v>0</v>
      </c>
      <c r="C117" s="24">
        <f ca="1">IFERROR(INDEX(Ereignisse!$O$2:$O$37,MATCH(A117,_EreignisseDatum,0)),0)</f>
        <v>0</v>
      </c>
      <c r="D117" s="24">
        <f ca="1">IFERROR(INDEX(Ereignisse!$O$2:$O$37,MATCH(A117,_EreignisseDatum,0)+IF(INDEX(_EreignisseHaeufigkeit,MATCH(A117,_EreignisseDatum,0))=2,1,0)),0)</f>
        <v>0</v>
      </c>
      <c r="E117" s="24">
        <f t="shared" si="3"/>
        <v>0</v>
      </c>
      <c r="F117" s="24">
        <f ca="1">IFERROR(INDEX(Feiertage!$Y$2:$Y$34,MATCH(A117,_FeiertagsDaten,0)),0)</f>
        <v>0</v>
      </c>
      <c r="G117" s="24">
        <f ca="1">IFERROR(INDEX(Ereignisse!$R$2:$R$37,MATCH(A117,_EreignisseDatum,0)),0)</f>
        <v>0</v>
      </c>
      <c r="H117" s="24">
        <f ca="1">IFERROR(INDEX(Ereignisse!$R$2:$R$37,MATCH(A117,_EreignisseDatum,0)+IF(INDEX(_EreignisseHaeufigkeit,MATCH(A117,_EreignisseDatum,0))=2,1,0)),0)</f>
        <v>0</v>
      </c>
      <c r="I117" s="24">
        <f t="shared" ca="1" si="4"/>
        <v>0</v>
      </c>
    </row>
    <row r="118" spans="1:9" x14ac:dyDescent="0.2">
      <c r="A118" s="19">
        <f t="shared" si="5"/>
        <v>44678</v>
      </c>
      <c r="B118" s="24">
        <f ca="1">IFERROR(INDEX(Feiertage!$V$2:$V$34,MATCH(A118,_FeiertagsDaten,0)),0)</f>
        <v>0</v>
      </c>
      <c r="C118" s="24">
        <f ca="1">IFERROR(INDEX(Ereignisse!$O$2:$O$37,MATCH(A118,_EreignisseDatum,0)),0)</f>
        <v>0</v>
      </c>
      <c r="D118" s="24">
        <f ca="1">IFERROR(INDEX(Ereignisse!$O$2:$O$37,MATCH(A118,_EreignisseDatum,0)+IF(INDEX(_EreignisseHaeufigkeit,MATCH(A118,_EreignisseDatum,0))=2,1,0)),0)</f>
        <v>0</v>
      </c>
      <c r="E118" s="24">
        <f t="shared" si="3"/>
        <v>0</v>
      </c>
      <c r="F118" s="24">
        <f ca="1">IFERROR(INDEX(Feiertage!$Y$2:$Y$34,MATCH(A118,_FeiertagsDaten,0)),0)</f>
        <v>0</v>
      </c>
      <c r="G118" s="24">
        <f ca="1">IFERROR(INDEX(Ereignisse!$R$2:$R$37,MATCH(A118,_EreignisseDatum,0)),0)</f>
        <v>0</v>
      </c>
      <c r="H118" s="24">
        <f ca="1">IFERROR(INDEX(Ereignisse!$R$2:$R$37,MATCH(A118,_EreignisseDatum,0)+IF(INDEX(_EreignisseHaeufigkeit,MATCH(A118,_EreignisseDatum,0))=2,1,0)),0)</f>
        <v>0</v>
      </c>
      <c r="I118" s="24">
        <f t="shared" ca="1" si="4"/>
        <v>0</v>
      </c>
    </row>
    <row r="119" spans="1:9" x14ac:dyDescent="0.2">
      <c r="A119" s="19">
        <f t="shared" si="5"/>
        <v>44679</v>
      </c>
      <c r="B119" s="24">
        <f ca="1">IFERROR(INDEX(Feiertage!$V$2:$V$34,MATCH(A119,_FeiertagsDaten,0)),0)</f>
        <v>0</v>
      </c>
      <c r="C119" s="24">
        <f ca="1">IFERROR(INDEX(Ereignisse!$O$2:$O$37,MATCH(A119,_EreignisseDatum,0)),0)</f>
        <v>0</v>
      </c>
      <c r="D119" s="24">
        <f ca="1">IFERROR(INDEX(Ereignisse!$O$2:$O$37,MATCH(A119,_EreignisseDatum,0)+IF(INDEX(_EreignisseHaeufigkeit,MATCH(A119,_EreignisseDatum,0))=2,1,0)),0)</f>
        <v>0</v>
      </c>
      <c r="E119" s="24">
        <f t="shared" si="3"/>
        <v>0</v>
      </c>
      <c r="F119" s="24">
        <f ca="1">IFERROR(INDEX(Feiertage!$Y$2:$Y$34,MATCH(A119,_FeiertagsDaten,0)),0)</f>
        <v>0</v>
      </c>
      <c r="G119" s="24">
        <f ca="1">IFERROR(INDEX(Ereignisse!$R$2:$R$37,MATCH(A119,_EreignisseDatum,0)),0)</f>
        <v>0</v>
      </c>
      <c r="H119" s="24">
        <f ca="1">IFERROR(INDEX(Ereignisse!$R$2:$R$37,MATCH(A119,_EreignisseDatum,0)+IF(INDEX(_EreignisseHaeufigkeit,MATCH(A119,_EreignisseDatum,0))=2,1,0)),0)</f>
        <v>0</v>
      </c>
      <c r="I119" s="24">
        <f t="shared" ca="1" si="4"/>
        <v>0</v>
      </c>
    </row>
    <row r="120" spans="1:9" x14ac:dyDescent="0.2">
      <c r="A120" s="19">
        <f t="shared" si="5"/>
        <v>44680</v>
      </c>
      <c r="B120" s="24">
        <f ca="1">IFERROR(INDEX(Feiertage!$V$2:$V$34,MATCH(A120,_FeiertagsDaten,0)),0)</f>
        <v>0</v>
      </c>
      <c r="C120" s="24">
        <f ca="1">IFERROR(INDEX(Ereignisse!$O$2:$O$37,MATCH(A120,_EreignisseDatum,0)),0)</f>
        <v>0</v>
      </c>
      <c r="D120" s="24">
        <f ca="1">IFERROR(INDEX(Ereignisse!$O$2:$O$37,MATCH(A120,_EreignisseDatum,0)+IF(INDEX(_EreignisseHaeufigkeit,MATCH(A120,_EreignisseDatum,0))=2,1,0)),0)</f>
        <v>0</v>
      </c>
      <c r="E120" s="24">
        <f t="shared" si="3"/>
        <v>0</v>
      </c>
      <c r="F120" s="24">
        <f ca="1">IFERROR(INDEX(Feiertage!$Y$2:$Y$34,MATCH(A120,_FeiertagsDaten,0)),0)</f>
        <v>0</v>
      </c>
      <c r="G120" s="24">
        <f ca="1">IFERROR(INDEX(Ereignisse!$R$2:$R$37,MATCH(A120,_EreignisseDatum,0)),0)</f>
        <v>0</v>
      </c>
      <c r="H120" s="24">
        <f ca="1">IFERROR(INDEX(Ereignisse!$R$2:$R$37,MATCH(A120,_EreignisseDatum,0)+IF(INDEX(_EreignisseHaeufigkeit,MATCH(A120,_EreignisseDatum,0))=2,1,0)),0)</f>
        <v>0</v>
      </c>
      <c r="I120" s="24">
        <f t="shared" ca="1" si="4"/>
        <v>0</v>
      </c>
    </row>
    <row r="121" spans="1:9" x14ac:dyDescent="0.2">
      <c r="A121" s="19">
        <f t="shared" si="5"/>
        <v>44681</v>
      </c>
      <c r="B121" s="24">
        <f ca="1">IFERROR(INDEX(Feiertage!$V$2:$V$34,MATCH(A121,_FeiertagsDaten,0)),0)</f>
        <v>0</v>
      </c>
      <c r="C121" s="24">
        <f ca="1">IFERROR(INDEX(Ereignisse!$O$2:$O$37,MATCH(A121,_EreignisseDatum,0)),0)</f>
        <v>0</v>
      </c>
      <c r="D121" s="24">
        <f ca="1">IFERROR(INDEX(Ereignisse!$O$2:$O$37,MATCH(A121,_EreignisseDatum,0)+IF(INDEX(_EreignisseHaeufigkeit,MATCH(A121,_EreignisseDatum,0))=2,1,0)),0)</f>
        <v>0</v>
      </c>
      <c r="E121" s="24">
        <f t="shared" si="3"/>
        <v>1</v>
      </c>
      <c r="F121" s="24">
        <f ca="1">IFERROR(INDEX(Feiertage!$Y$2:$Y$34,MATCH(A121,_FeiertagsDaten,0)),0)</f>
        <v>0</v>
      </c>
      <c r="G121" s="24">
        <f ca="1">IFERROR(INDEX(Ereignisse!$R$2:$R$37,MATCH(A121,_EreignisseDatum,0)),0)</f>
        <v>0</v>
      </c>
      <c r="H121" s="24">
        <f ca="1">IFERROR(INDEX(Ereignisse!$R$2:$R$37,MATCH(A121,_EreignisseDatum,0)+IF(INDEX(_EreignisseHaeufigkeit,MATCH(A121,_EreignisseDatum,0))=2,1,0)),0)</f>
        <v>0</v>
      </c>
      <c r="I121" s="24">
        <f t="shared" ca="1" si="4"/>
        <v>1</v>
      </c>
    </row>
    <row r="122" spans="1:9" x14ac:dyDescent="0.2">
      <c r="A122" s="19">
        <f t="shared" si="5"/>
        <v>44682</v>
      </c>
      <c r="B122" s="24">
        <f ca="1">IFERROR(INDEX(Feiertage!$V$2:$V$34,MATCH(A122,_FeiertagsDaten,0)),0)</f>
        <v>4</v>
      </c>
      <c r="C122" s="24">
        <f ca="1">IFERROR(INDEX(Ereignisse!$O$2:$O$37,MATCH(A122,_EreignisseDatum,0)),0)</f>
        <v>0</v>
      </c>
      <c r="D122" s="24">
        <f ca="1">IFERROR(INDEX(Ereignisse!$O$2:$O$37,MATCH(A122,_EreignisseDatum,0)+IF(INDEX(_EreignisseHaeufigkeit,MATCH(A122,_EreignisseDatum,0))=2,1,0)),0)</f>
        <v>0</v>
      </c>
      <c r="E122" s="24">
        <f t="shared" si="3"/>
        <v>2</v>
      </c>
      <c r="F122" s="24">
        <f ca="1">IFERROR(INDEX(Feiertage!$Y$2:$Y$34,MATCH(A122,_FeiertagsDaten,0)),0)</f>
        <v>2</v>
      </c>
      <c r="G122" s="24">
        <f ca="1">IFERROR(INDEX(Ereignisse!$R$2:$R$37,MATCH(A122,_EreignisseDatum,0)),0)</f>
        <v>0</v>
      </c>
      <c r="H122" s="24">
        <f ca="1">IFERROR(INDEX(Ereignisse!$R$2:$R$37,MATCH(A122,_EreignisseDatum,0)+IF(INDEX(_EreignisseHaeufigkeit,MATCH(A122,_EreignisseDatum,0))=2,1,0)),0)</f>
        <v>0</v>
      </c>
      <c r="I122" s="24">
        <f t="shared" ca="1" si="4"/>
        <v>2</v>
      </c>
    </row>
    <row r="123" spans="1:9" x14ac:dyDescent="0.2">
      <c r="A123" s="19">
        <f t="shared" si="5"/>
        <v>44683</v>
      </c>
      <c r="B123" s="24">
        <f ca="1">IFERROR(INDEX(Feiertage!$V$2:$V$34,MATCH(A123,_FeiertagsDaten,0)),0)</f>
        <v>0</v>
      </c>
      <c r="C123" s="24">
        <f ca="1">IFERROR(INDEX(Ereignisse!$O$2:$O$37,MATCH(A123,_EreignisseDatum,0)),0)</f>
        <v>0</v>
      </c>
      <c r="D123" s="24">
        <f ca="1">IFERROR(INDEX(Ereignisse!$O$2:$O$37,MATCH(A123,_EreignisseDatum,0)+IF(INDEX(_EreignisseHaeufigkeit,MATCH(A123,_EreignisseDatum,0))=2,1,0)),0)</f>
        <v>0</v>
      </c>
      <c r="E123" s="24">
        <f t="shared" si="3"/>
        <v>0</v>
      </c>
      <c r="F123" s="24">
        <f ca="1">IFERROR(INDEX(Feiertage!$Y$2:$Y$34,MATCH(A123,_FeiertagsDaten,0)),0)</f>
        <v>0</v>
      </c>
      <c r="G123" s="24">
        <f ca="1">IFERROR(INDEX(Ereignisse!$R$2:$R$37,MATCH(A123,_EreignisseDatum,0)),0)</f>
        <v>0</v>
      </c>
      <c r="H123" s="24">
        <f ca="1">IFERROR(INDEX(Ereignisse!$R$2:$R$37,MATCH(A123,_EreignisseDatum,0)+IF(INDEX(_EreignisseHaeufigkeit,MATCH(A123,_EreignisseDatum,0))=2,1,0)),0)</f>
        <v>0</v>
      </c>
      <c r="I123" s="24">
        <f t="shared" ca="1" si="4"/>
        <v>0</v>
      </c>
    </row>
    <row r="124" spans="1:9" x14ac:dyDescent="0.2">
      <c r="A124" s="19">
        <f t="shared" si="5"/>
        <v>44684</v>
      </c>
      <c r="B124" s="24">
        <f ca="1">IFERROR(INDEX(Feiertage!$V$2:$V$34,MATCH(A124,_FeiertagsDaten,0)),0)</f>
        <v>0</v>
      </c>
      <c r="C124" s="24">
        <f ca="1">IFERROR(INDEX(Ereignisse!$O$2:$O$37,MATCH(A124,_EreignisseDatum,0)),0)</f>
        <v>0</v>
      </c>
      <c r="D124" s="24">
        <f ca="1">IFERROR(INDEX(Ereignisse!$O$2:$O$37,MATCH(A124,_EreignisseDatum,0)+IF(INDEX(_EreignisseHaeufigkeit,MATCH(A124,_EreignisseDatum,0))=2,1,0)),0)</f>
        <v>0</v>
      </c>
      <c r="E124" s="24">
        <f t="shared" si="3"/>
        <v>0</v>
      </c>
      <c r="F124" s="24">
        <f ca="1">IFERROR(INDEX(Feiertage!$Y$2:$Y$34,MATCH(A124,_FeiertagsDaten,0)),0)</f>
        <v>0</v>
      </c>
      <c r="G124" s="24">
        <f ca="1">IFERROR(INDEX(Ereignisse!$R$2:$R$37,MATCH(A124,_EreignisseDatum,0)),0)</f>
        <v>0</v>
      </c>
      <c r="H124" s="24">
        <f ca="1">IFERROR(INDEX(Ereignisse!$R$2:$R$37,MATCH(A124,_EreignisseDatum,0)+IF(INDEX(_EreignisseHaeufigkeit,MATCH(A124,_EreignisseDatum,0))=2,1,0)),0)</f>
        <v>0</v>
      </c>
      <c r="I124" s="24">
        <f t="shared" ca="1" si="4"/>
        <v>0</v>
      </c>
    </row>
    <row r="125" spans="1:9" x14ac:dyDescent="0.2">
      <c r="A125" s="19">
        <f t="shared" si="5"/>
        <v>44685</v>
      </c>
      <c r="B125" s="24">
        <f ca="1">IFERROR(INDEX(Feiertage!$V$2:$V$34,MATCH(A125,_FeiertagsDaten,0)),0)</f>
        <v>0</v>
      </c>
      <c r="C125" s="24">
        <f ca="1">IFERROR(INDEX(Ereignisse!$O$2:$O$37,MATCH(A125,_EreignisseDatum,0)),0)</f>
        <v>0</v>
      </c>
      <c r="D125" s="24">
        <f ca="1">IFERROR(INDEX(Ereignisse!$O$2:$O$37,MATCH(A125,_EreignisseDatum,0)+IF(INDEX(_EreignisseHaeufigkeit,MATCH(A125,_EreignisseDatum,0))=2,1,0)),0)</f>
        <v>0</v>
      </c>
      <c r="E125" s="24">
        <f t="shared" si="3"/>
        <v>0</v>
      </c>
      <c r="F125" s="24">
        <f ca="1">IFERROR(INDEX(Feiertage!$Y$2:$Y$34,MATCH(A125,_FeiertagsDaten,0)),0)</f>
        <v>0</v>
      </c>
      <c r="G125" s="24">
        <f ca="1">IFERROR(INDEX(Ereignisse!$R$2:$R$37,MATCH(A125,_EreignisseDatum,0)),0)</f>
        <v>0</v>
      </c>
      <c r="H125" s="24">
        <f ca="1">IFERROR(INDEX(Ereignisse!$R$2:$R$37,MATCH(A125,_EreignisseDatum,0)+IF(INDEX(_EreignisseHaeufigkeit,MATCH(A125,_EreignisseDatum,0))=2,1,0)),0)</f>
        <v>0</v>
      </c>
      <c r="I125" s="24">
        <f t="shared" ca="1" si="4"/>
        <v>0</v>
      </c>
    </row>
    <row r="126" spans="1:9" x14ac:dyDescent="0.2">
      <c r="A126" s="19">
        <f t="shared" si="5"/>
        <v>44686</v>
      </c>
      <c r="B126" s="24">
        <f ca="1">IFERROR(INDEX(Feiertage!$V$2:$V$34,MATCH(A126,_FeiertagsDaten,0)),0)</f>
        <v>0</v>
      </c>
      <c r="C126" s="24">
        <f ca="1">IFERROR(INDEX(Ereignisse!$O$2:$O$37,MATCH(A126,_EreignisseDatum,0)),0)</f>
        <v>0</v>
      </c>
      <c r="D126" s="24">
        <f ca="1">IFERROR(INDEX(Ereignisse!$O$2:$O$37,MATCH(A126,_EreignisseDatum,0)+IF(INDEX(_EreignisseHaeufigkeit,MATCH(A126,_EreignisseDatum,0))=2,1,0)),0)</f>
        <v>0</v>
      </c>
      <c r="E126" s="24">
        <f t="shared" si="3"/>
        <v>0</v>
      </c>
      <c r="F126" s="24">
        <f ca="1">IFERROR(INDEX(Feiertage!$Y$2:$Y$34,MATCH(A126,_FeiertagsDaten,0)),0)</f>
        <v>0</v>
      </c>
      <c r="G126" s="24">
        <f ca="1">IFERROR(INDEX(Ereignisse!$R$2:$R$37,MATCH(A126,_EreignisseDatum,0)),0)</f>
        <v>0</v>
      </c>
      <c r="H126" s="24">
        <f ca="1">IFERROR(INDEX(Ereignisse!$R$2:$R$37,MATCH(A126,_EreignisseDatum,0)+IF(INDEX(_EreignisseHaeufigkeit,MATCH(A126,_EreignisseDatum,0))=2,1,0)),0)</f>
        <v>0</v>
      </c>
      <c r="I126" s="24">
        <f t="shared" ca="1" si="4"/>
        <v>0</v>
      </c>
    </row>
    <row r="127" spans="1:9" x14ac:dyDescent="0.2">
      <c r="A127" s="19">
        <f t="shared" si="5"/>
        <v>44687</v>
      </c>
      <c r="B127" s="24">
        <f ca="1">IFERROR(INDEX(Feiertage!$V$2:$V$34,MATCH(A127,_FeiertagsDaten,0)),0)</f>
        <v>0</v>
      </c>
      <c r="C127" s="24">
        <f ca="1">IFERROR(INDEX(Ereignisse!$O$2:$O$37,MATCH(A127,_EreignisseDatum,0)),0)</f>
        <v>0</v>
      </c>
      <c r="D127" s="24">
        <f ca="1">IFERROR(INDEX(Ereignisse!$O$2:$O$37,MATCH(A127,_EreignisseDatum,0)+IF(INDEX(_EreignisseHaeufigkeit,MATCH(A127,_EreignisseDatum,0))=2,1,0)),0)</f>
        <v>0</v>
      </c>
      <c r="E127" s="24">
        <f t="shared" si="3"/>
        <v>0</v>
      </c>
      <c r="F127" s="24">
        <f ca="1">IFERROR(INDEX(Feiertage!$Y$2:$Y$34,MATCH(A127,_FeiertagsDaten,0)),0)</f>
        <v>0</v>
      </c>
      <c r="G127" s="24">
        <f ca="1">IFERROR(INDEX(Ereignisse!$R$2:$R$37,MATCH(A127,_EreignisseDatum,0)),0)</f>
        <v>0</v>
      </c>
      <c r="H127" s="24">
        <f ca="1">IFERROR(INDEX(Ereignisse!$R$2:$R$37,MATCH(A127,_EreignisseDatum,0)+IF(INDEX(_EreignisseHaeufigkeit,MATCH(A127,_EreignisseDatum,0))=2,1,0)),0)</f>
        <v>0</v>
      </c>
      <c r="I127" s="24">
        <f t="shared" ca="1" si="4"/>
        <v>0</v>
      </c>
    </row>
    <row r="128" spans="1:9" x14ac:dyDescent="0.2">
      <c r="A128" s="19">
        <f t="shared" si="5"/>
        <v>44688</v>
      </c>
      <c r="B128" s="24">
        <f ca="1">IFERROR(INDEX(Feiertage!$V$2:$V$34,MATCH(A128,_FeiertagsDaten,0)),0)</f>
        <v>0</v>
      </c>
      <c r="C128" s="24">
        <f ca="1">IFERROR(INDEX(Ereignisse!$O$2:$O$37,MATCH(A128,_EreignisseDatum,0)),0)</f>
        <v>0</v>
      </c>
      <c r="D128" s="24">
        <f ca="1">IFERROR(INDEX(Ereignisse!$O$2:$O$37,MATCH(A128,_EreignisseDatum,0)+IF(INDEX(_EreignisseHaeufigkeit,MATCH(A128,_EreignisseDatum,0))=2,1,0)),0)</f>
        <v>0</v>
      </c>
      <c r="E128" s="24">
        <f t="shared" si="3"/>
        <v>1</v>
      </c>
      <c r="F128" s="24">
        <f ca="1">IFERROR(INDEX(Feiertage!$Y$2:$Y$34,MATCH(A128,_FeiertagsDaten,0)),0)</f>
        <v>0</v>
      </c>
      <c r="G128" s="24">
        <f ca="1">IFERROR(INDEX(Ereignisse!$R$2:$R$37,MATCH(A128,_EreignisseDatum,0)),0)</f>
        <v>0</v>
      </c>
      <c r="H128" s="24">
        <f ca="1">IFERROR(INDEX(Ereignisse!$R$2:$R$37,MATCH(A128,_EreignisseDatum,0)+IF(INDEX(_EreignisseHaeufigkeit,MATCH(A128,_EreignisseDatum,0))=2,1,0)),0)</f>
        <v>0</v>
      </c>
      <c r="I128" s="24">
        <f t="shared" ca="1" si="4"/>
        <v>1</v>
      </c>
    </row>
    <row r="129" spans="1:9" x14ac:dyDescent="0.2">
      <c r="A129" s="19">
        <f t="shared" si="5"/>
        <v>44689</v>
      </c>
      <c r="B129" s="24">
        <f ca="1">IFERROR(INDEX(Feiertage!$V$2:$V$34,MATCH(A129,_FeiertagsDaten,0)),0)</f>
        <v>0</v>
      </c>
      <c r="C129" s="24">
        <f ca="1">IFERROR(INDEX(Ereignisse!$O$2:$O$37,MATCH(A129,_EreignisseDatum,0)),0)</f>
        <v>0</v>
      </c>
      <c r="D129" s="24">
        <f ca="1">IFERROR(INDEX(Ereignisse!$O$2:$O$37,MATCH(A129,_EreignisseDatum,0)+IF(INDEX(_EreignisseHaeufigkeit,MATCH(A129,_EreignisseDatum,0))=2,1,0)),0)</f>
        <v>0</v>
      </c>
      <c r="E129" s="24">
        <f t="shared" si="3"/>
        <v>2</v>
      </c>
      <c r="F129" s="24">
        <f ca="1">IFERROR(INDEX(Feiertage!$Y$2:$Y$34,MATCH(A129,_FeiertagsDaten,0)),0)</f>
        <v>0</v>
      </c>
      <c r="G129" s="24">
        <f ca="1">IFERROR(INDEX(Ereignisse!$R$2:$R$37,MATCH(A129,_EreignisseDatum,0)),0)</f>
        <v>0</v>
      </c>
      <c r="H129" s="24">
        <f ca="1">IFERROR(INDEX(Ereignisse!$R$2:$R$37,MATCH(A129,_EreignisseDatum,0)+IF(INDEX(_EreignisseHaeufigkeit,MATCH(A129,_EreignisseDatum,0))=2,1,0)),0)</f>
        <v>0</v>
      </c>
      <c r="I129" s="24">
        <f t="shared" ca="1" si="4"/>
        <v>2</v>
      </c>
    </row>
    <row r="130" spans="1:9" x14ac:dyDescent="0.2">
      <c r="A130" s="19">
        <f t="shared" si="5"/>
        <v>44690</v>
      </c>
      <c r="B130" s="24">
        <f ca="1">IFERROR(INDEX(Feiertage!$V$2:$V$34,MATCH(A130,_FeiertagsDaten,0)),0)</f>
        <v>0</v>
      </c>
      <c r="C130" s="24">
        <f ca="1">IFERROR(INDEX(Ereignisse!$O$2:$O$37,MATCH(A130,_EreignisseDatum,0)),0)</f>
        <v>0</v>
      </c>
      <c r="D130" s="24">
        <f ca="1">IFERROR(INDEX(Ereignisse!$O$2:$O$37,MATCH(A130,_EreignisseDatum,0)+IF(INDEX(_EreignisseHaeufigkeit,MATCH(A130,_EreignisseDatum,0))=2,1,0)),0)</f>
        <v>0</v>
      </c>
      <c r="E130" s="24">
        <f t="shared" si="3"/>
        <v>0</v>
      </c>
      <c r="F130" s="24">
        <f ca="1">IFERROR(INDEX(Feiertage!$Y$2:$Y$34,MATCH(A130,_FeiertagsDaten,0)),0)</f>
        <v>0</v>
      </c>
      <c r="G130" s="24">
        <f ca="1">IFERROR(INDEX(Ereignisse!$R$2:$R$37,MATCH(A130,_EreignisseDatum,0)),0)</f>
        <v>0</v>
      </c>
      <c r="H130" s="24">
        <f ca="1">IFERROR(INDEX(Ereignisse!$R$2:$R$37,MATCH(A130,_EreignisseDatum,0)+IF(INDEX(_EreignisseHaeufigkeit,MATCH(A130,_EreignisseDatum,0))=2,1,0)),0)</f>
        <v>0</v>
      </c>
      <c r="I130" s="24">
        <f t="shared" ca="1" si="4"/>
        <v>0</v>
      </c>
    </row>
    <row r="131" spans="1:9" x14ac:dyDescent="0.2">
      <c r="A131" s="19">
        <f t="shared" si="5"/>
        <v>44691</v>
      </c>
      <c r="B131" s="24">
        <f ca="1">IFERROR(INDEX(Feiertage!$V$2:$V$34,MATCH(A131,_FeiertagsDaten,0)),0)</f>
        <v>0</v>
      </c>
      <c r="C131" s="24">
        <f ca="1">IFERROR(INDEX(Ereignisse!$O$2:$O$37,MATCH(A131,_EreignisseDatum,0)),0)</f>
        <v>0</v>
      </c>
      <c r="D131" s="24">
        <f ca="1">IFERROR(INDEX(Ereignisse!$O$2:$O$37,MATCH(A131,_EreignisseDatum,0)+IF(INDEX(_EreignisseHaeufigkeit,MATCH(A131,_EreignisseDatum,0))=2,1,0)),0)</f>
        <v>0</v>
      </c>
      <c r="E131" s="24">
        <f t="shared" ref="E131:E194" si="6">IF(WEEKDAY(A131,2)=6,1,IF(WEEKDAY(A131,2)=7,2,0))</f>
        <v>0</v>
      </c>
      <c r="F131" s="24">
        <f ca="1">IFERROR(INDEX(Feiertage!$Y$2:$Y$34,MATCH(A131,_FeiertagsDaten,0)),0)</f>
        <v>0</v>
      </c>
      <c r="G131" s="24">
        <f ca="1">IFERROR(INDEX(Ereignisse!$R$2:$R$37,MATCH(A131,_EreignisseDatum,0)),0)</f>
        <v>0</v>
      </c>
      <c r="H131" s="24">
        <f ca="1">IFERROR(INDEX(Ereignisse!$R$2:$R$37,MATCH(A131,_EreignisseDatum,0)+IF(INDEX(_EreignisseHaeufigkeit,MATCH(A131,_EreignisseDatum,0))=2,1,0)),0)</f>
        <v>0</v>
      </c>
      <c r="I131" s="24">
        <f t="shared" ref="I131:I194" ca="1" si="7">MAX(E131:H131)</f>
        <v>0</v>
      </c>
    </row>
    <row r="132" spans="1:9" x14ac:dyDescent="0.2">
      <c r="A132" s="19">
        <f t="shared" ref="A132:A195" si="8">A131+1</f>
        <v>44692</v>
      </c>
      <c r="B132" s="24">
        <f ca="1">IFERROR(INDEX(Feiertage!$V$2:$V$34,MATCH(A132,_FeiertagsDaten,0)),0)</f>
        <v>0</v>
      </c>
      <c r="C132" s="24">
        <f ca="1">IFERROR(INDEX(Ereignisse!$O$2:$O$37,MATCH(A132,_EreignisseDatum,0)),0)</f>
        <v>0</v>
      </c>
      <c r="D132" s="24">
        <f ca="1">IFERROR(INDEX(Ereignisse!$O$2:$O$37,MATCH(A132,_EreignisseDatum,0)+IF(INDEX(_EreignisseHaeufigkeit,MATCH(A132,_EreignisseDatum,0))=2,1,0)),0)</f>
        <v>0</v>
      </c>
      <c r="E132" s="24">
        <f t="shared" si="6"/>
        <v>0</v>
      </c>
      <c r="F132" s="24">
        <f ca="1">IFERROR(INDEX(Feiertage!$Y$2:$Y$34,MATCH(A132,_FeiertagsDaten,0)),0)</f>
        <v>0</v>
      </c>
      <c r="G132" s="24">
        <f ca="1">IFERROR(INDEX(Ereignisse!$R$2:$R$37,MATCH(A132,_EreignisseDatum,0)),0)</f>
        <v>0</v>
      </c>
      <c r="H132" s="24">
        <f ca="1">IFERROR(INDEX(Ereignisse!$R$2:$R$37,MATCH(A132,_EreignisseDatum,0)+IF(INDEX(_EreignisseHaeufigkeit,MATCH(A132,_EreignisseDatum,0))=2,1,0)),0)</f>
        <v>0</v>
      </c>
      <c r="I132" s="24">
        <f t="shared" ca="1" si="7"/>
        <v>0</v>
      </c>
    </row>
    <row r="133" spans="1:9" x14ac:dyDescent="0.2">
      <c r="A133" s="19">
        <f t="shared" si="8"/>
        <v>44693</v>
      </c>
      <c r="B133" s="24">
        <f ca="1">IFERROR(INDEX(Feiertage!$V$2:$V$34,MATCH(A133,_FeiertagsDaten,0)),0)</f>
        <v>0</v>
      </c>
      <c r="C133" s="24">
        <f ca="1">IFERROR(INDEX(Ereignisse!$O$2:$O$37,MATCH(A133,_EreignisseDatum,0)),0)</f>
        <v>0</v>
      </c>
      <c r="D133" s="24">
        <f ca="1">IFERROR(INDEX(Ereignisse!$O$2:$O$37,MATCH(A133,_EreignisseDatum,0)+IF(INDEX(_EreignisseHaeufigkeit,MATCH(A133,_EreignisseDatum,0))=2,1,0)),0)</f>
        <v>0</v>
      </c>
      <c r="E133" s="24">
        <f t="shared" si="6"/>
        <v>0</v>
      </c>
      <c r="F133" s="24">
        <f ca="1">IFERROR(INDEX(Feiertage!$Y$2:$Y$34,MATCH(A133,_FeiertagsDaten,0)),0)</f>
        <v>0</v>
      </c>
      <c r="G133" s="24">
        <f ca="1">IFERROR(INDEX(Ereignisse!$R$2:$R$37,MATCH(A133,_EreignisseDatum,0)),0)</f>
        <v>0</v>
      </c>
      <c r="H133" s="24">
        <f ca="1">IFERROR(INDEX(Ereignisse!$R$2:$R$37,MATCH(A133,_EreignisseDatum,0)+IF(INDEX(_EreignisseHaeufigkeit,MATCH(A133,_EreignisseDatum,0))=2,1,0)),0)</f>
        <v>0</v>
      </c>
      <c r="I133" s="24">
        <f t="shared" ca="1" si="7"/>
        <v>0</v>
      </c>
    </row>
    <row r="134" spans="1:9" x14ac:dyDescent="0.2">
      <c r="A134" s="19">
        <f t="shared" si="8"/>
        <v>44694</v>
      </c>
      <c r="B134" s="24">
        <f ca="1">IFERROR(INDEX(Feiertage!$V$2:$V$34,MATCH(A134,_FeiertagsDaten,0)),0)</f>
        <v>0</v>
      </c>
      <c r="C134" s="24">
        <f ca="1">IFERROR(INDEX(Ereignisse!$O$2:$O$37,MATCH(A134,_EreignisseDatum,0)),0)</f>
        <v>0</v>
      </c>
      <c r="D134" s="24">
        <f ca="1">IFERROR(INDEX(Ereignisse!$O$2:$O$37,MATCH(A134,_EreignisseDatum,0)+IF(INDEX(_EreignisseHaeufigkeit,MATCH(A134,_EreignisseDatum,0))=2,1,0)),0)</f>
        <v>0</v>
      </c>
      <c r="E134" s="24">
        <f t="shared" si="6"/>
        <v>0</v>
      </c>
      <c r="F134" s="24">
        <f ca="1">IFERROR(INDEX(Feiertage!$Y$2:$Y$34,MATCH(A134,_FeiertagsDaten,0)),0)</f>
        <v>0</v>
      </c>
      <c r="G134" s="24">
        <f ca="1">IFERROR(INDEX(Ereignisse!$R$2:$R$37,MATCH(A134,_EreignisseDatum,0)),0)</f>
        <v>0</v>
      </c>
      <c r="H134" s="24">
        <f ca="1">IFERROR(INDEX(Ereignisse!$R$2:$R$37,MATCH(A134,_EreignisseDatum,0)+IF(INDEX(_EreignisseHaeufigkeit,MATCH(A134,_EreignisseDatum,0))=2,1,0)),0)</f>
        <v>0</v>
      </c>
      <c r="I134" s="24">
        <f t="shared" ca="1" si="7"/>
        <v>0</v>
      </c>
    </row>
    <row r="135" spans="1:9" x14ac:dyDescent="0.2">
      <c r="A135" s="19">
        <f t="shared" si="8"/>
        <v>44695</v>
      </c>
      <c r="B135" s="24">
        <f ca="1">IFERROR(INDEX(Feiertage!$V$2:$V$34,MATCH(A135,_FeiertagsDaten,0)),0)</f>
        <v>0</v>
      </c>
      <c r="C135" s="24">
        <f ca="1">IFERROR(INDEX(Ereignisse!$O$2:$O$37,MATCH(A135,_EreignisseDatum,0)),0)</f>
        <v>0</v>
      </c>
      <c r="D135" s="24">
        <f ca="1">IFERROR(INDEX(Ereignisse!$O$2:$O$37,MATCH(A135,_EreignisseDatum,0)+IF(INDEX(_EreignisseHaeufigkeit,MATCH(A135,_EreignisseDatum,0))=2,1,0)),0)</f>
        <v>0</v>
      </c>
      <c r="E135" s="24">
        <f t="shared" si="6"/>
        <v>1</v>
      </c>
      <c r="F135" s="24">
        <f ca="1">IFERROR(INDEX(Feiertage!$Y$2:$Y$34,MATCH(A135,_FeiertagsDaten,0)),0)</f>
        <v>0</v>
      </c>
      <c r="G135" s="24">
        <f ca="1">IFERROR(INDEX(Ereignisse!$R$2:$R$37,MATCH(A135,_EreignisseDatum,0)),0)</f>
        <v>0</v>
      </c>
      <c r="H135" s="24">
        <f ca="1">IFERROR(INDEX(Ereignisse!$R$2:$R$37,MATCH(A135,_EreignisseDatum,0)+IF(INDEX(_EreignisseHaeufigkeit,MATCH(A135,_EreignisseDatum,0))=2,1,0)),0)</f>
        <v>0</v>
      </c>
      <c r="I135" s="24">
        <f t="shared" ca="1" si="7"/>
        <v>1</v>
      </c>
    </row>
    <row r="136" spans="1:9" x14ac:dyDescent="0.2">
      <c r="A136" s="19">
        <f t="shared" si="8"/>
        <v>44696</v>
      </c>
      <c r="B136" s="24">
        <f ca="1">IFERROR(INDEX(Feiertage!$V$2:$V$34,MATCH(A136,_FeiertagsDaten,0)),0)</f>
        <v>0</v>
      </c>
      <c r="C136" s="24">
        <f ca="1">IFERROR(INDEX(Ereignisse!$O$2:$O$37,MATCH(A136,_EreignisseDatum,0)),0)</f>
        <v>0</v>
      </c>
      <c r="D136" s="24">
        <f ca="1">IFERROR(INDEX(Ereignisse!$O$2:$O$37,MATCH(A136,_EreignisseDatum,0)+IF(INDEX(_EreignisseHaeufigkeit,MATCH(A136,_EreignisseDatum,0))=2,1,0)),0)</f>
        <v>0</v>
      </c>
      <c r="E136" s="24">
        <f t="shared" si="6"/>
        <v>2</v>
      </c>
      <c r="F136" s="24">
        <f ca="1">IFERROR(INDEX(Feiertage!$Y$2:$Y$34,MATCH(A136,_FeiertagsDaten,0)),0)</f>
        <v>0</v>
      </c>
      <c r="G136" s="24">
        <f ca="1">IFERROR(INDEX(Ereignisse!$R$2:$R$37,MATCH(A136,_EreignisseDatum,0)),0)</f>
        <v>0</v>
      </c>
      <c r="H136" s="24">
        <f ca="1">IFERROR(INDEX(Ereignisse!$R$2:$R$37,MATCH(A136,_EreignisseDatum,0)+IF(INDEX(_EreignisseHaeufigkeit,MATCH(A136,_EreignisseDatum,0))=2,1,0)),0)</f>
        <v>0</v>
      </c>
      <c r="I136" s="24">
        <f t="shared" ca="1" si="7"/>
        <v>2</v>
      </c>
    </row>
    <row r="137" spans="1:9" x14ac:dyDescent="0.2">
      <c r="A137" s="19">
        <f t="shared" si="8"/>
        <v>44697</v>
      </c>
      <c r="B137" s="24">
        <f ca="1">IFERROR(INDEX(Feiertage!$V$2:$V$34,MATCH(A137,_FeiertagsDaten,0)),0)</f>
        <v>0</v>
      </c>
      <c r="C137" s="24">
        <f ca="1">IFERROR(INDEX(Ereignisse!$O$2:$O$37,MATCH(A137,_EreignisseDatum,0)),0)</f>
        <v>0</v>
      </c>
      <c r="D137" s="24">
        <f ca="1">IFERROR(INDEX(Ereignisse!$O$2:$O$37,MATCH(A137,_EreignisseDatum,0)+IF(INDEX(_EreignisseHaeufigkeit,MATCH(A137,_EreignisseDatum,0))=2,1,0)),0)</f>
        <v>0</v>
      </c>
      <c r="E137" s="24">
        <f t="shared" si="6"/>
        <v>0</v>
      </c>
      <c r="F137" s="24">
        <f ca="1">IFERROR(INDEX(Feiertage!$Y$2:$Y$34,MATCH(A137,_FeiertagsDaten,0)),0)</f>
        <v>0</v>
      </c>
      <c r="G137" s="24">
        <f ca="1">IFERROR(INDEX(Ereignisse!$R$2:$R$37,MATCH(A137,_EreignisseDatum,0)),0)</f>
        <v>0</v>
      </c>
      <c r="H137" s="24">
        <f ca="1">IFERROR(INDEX(Ereignisse!$R$2:$R$37,MATCH(A137,_EreignisseDatum,0)+IF(INDEX(_EreignisseHaeufigkeit,MATCH(A137,_EreignisseDatum,0))=2,1,0)),0)</f>
        <v>0</v>
      </c>
      <c r="I137" s="24">
        <f t="shared" ca="1" si="7"/>
        <v>0</v>
      </c>
    </row>
    <row r="138" spans="1:9" x14ac:dyDescent="0.2">
      <c r="A138" s="19">
        <f t="shared" si="8"/>
        <v>44698</v>
      </c>
      <c r="B138" s="24">
        <f ca="1">IFERROR(INDEX(Feiertage!$V$2:$V$34,MATCH(A138,_FeiertagsDaten,0)),0)</f>
        <v>0</v>
      </c>
      <c r="C138" s="24">
        <f ca="1">IFERROR(INDEX(Ereignisse!$O$2:$O$37,MATCH(A138,_EreignisseDatum,0)),0)</f>
        <v>0</v>
      </c>
      <c r="D138" s="24">
        <f ca="1">IFERROR(INDEX(Ereignisse!$O$2:$O$37,MATCH(A138,_EreignisseDatum,0)+IF(INDEX(_EreignisseHaeufigkeit,MATCH(A138,_EreignisseDatum,0))=2,1,0)),0)</f>
        <v>0</v>
      </c>
      <c r="E138" s="24">
        <f t="shared" si="6"/>
        <v>0</v>
      </c>
      <c r="F138" s="24">
        <f ca="1">IFERROR(INDEX(Feiertage!$Y$2:$Y$34,MATCH(A138,_FeiertagsDaten,0)),0)</f>
        <v>0</v>
      </c>
      <c r="G138" s="24">
        <f ca="1">IFERROR(INDEX(Ereignisse!$R$2:$R$37,MATCH(A138,_EreignisseDatum,0)),0)</f>
        <v>0</v>
      </c>
      <c r="H138" s="24">
        <f ca="1">IFERROR(INDEX(Ereignisse!$R$2:$R$37,MATCH(A138,_EreignisseDatum,0)+IF(INDEX(_EreignisseHaeufigkeit,MATCH(A138,_EreignisseDatum,0))=2,1,0)),0)</f>
        <v>0</v>
      </c>
      <c r="I138" s="24">
        <f t="shared" ca="1" si="7"/>
        <v>0</v>
      </c>
    </row>
    <row r="139" spans="1:9" x14ac:dyDescent="0.2">
      <c r="A139" s="19">
        <f t="shared" si="8"/>
        <v>44699</v>
      </c>
      <c r="B139" s="24">
        <f ca="1">IFERROR(INDEX(Feiertage!$V$2:$V$34,MATCH(A139,_FeiertagsDaten,0)),0)</f>
        <v>0</v>
      </c>
      <c r="C139" s="24">
        <f ca="1">IFERROR(INDEX(Ereignisse!$O$2:$O$37,MATCH(A139,_EreignisseDatum,0)),0)</f>
        <v>0</v>
      </c>
      <c r="D139" s="24">
        <f ca="1">IFERROR(INDEX(Ereignisse!$O$2:$O$37,MATCH(A139,_EreignisseDatum,0)+IF(INDEX(_EreignisseHaeufigkeit,MATCH(A139,_EreignisseDatum,0))=2,1,0)),0)</f>
        <v>0</v>
      </c>
      <c r="E139" s="24">
        <f t="shared" si="6"/>
        <v>0</v>
      </c>
      <c r="F139" s="24">
        <f ca="1">IFERROR(INDEX(Feiertage!$Y$2:$Y$34,MATCH(A139,_FeiertagsDaten,0)),0)</f>
        <v>0</v>
      </c>
      <c r="G139" s="24">
        <f ca="1">IFERROR(INDEX(Ereignisse!$R$2:$R$37,MATCH(A139,_EreignisseDatum,0)),0)</f>
        <v>0</v>
      </c>
      <c r="H139" s="24">
        <f ca="1">IFERROR(INDEX(Ereignisse!$R$2:$R$37,MATCH(A139,_EreignisseDatum,0)+IF(INDEX(_EreignisseHaeufigkeit,MATCH(A139,_EreignisseDatum,0))=2,1,0)),0)</f>
        <v>0</v>
      </c>
      <c r="I139" s="24">
        <f t="shared" ca="1" si="7"/>
        <v>0</v>
      </c>
    </row>
    <row r="140" spans="1:9" x14ac:dyDescent="0.2">
      <c r="A140" s="19">
        <f t="shared" si="8"/>
        <v>44700</v>
      </c>
      <c r="B140" s="24">
        <f ca="1">IFERROR(INDEX(Feiertage!$V$2:$V$34,MATCH(A140,_FeiertagsDaten,0)),0)</f>
        <v>0</v>
      </c>
      <c r="C140" s="24">
        <f ca="1">IFERROR(INDEX(Ereignisse!$O$2:$O$37,MATCH(A140,_EreignisseDatum,0)),0)</f>
        <v>0</v>
      </c>
      <c r="D140" s="24">
        <f ca="1">IFERROR(INDEX(Ereignisse!$O$2:$O$37,MATCH(A140,_EreignisseDatum,0)+IF(INDEX(_EreignisseHaeufigkeit,MATCH(A140,_EreignisseDatum,0))=2,1,0)),0)</f>
        <v>0</v>
      </c>
      <c r="E140" s="24">
        <f t="shared" si="6"/>
        <v>0</v>
      </c>
      <c r="F140" s="24">
        <f ca="1">IFERROR(INDEX(Feiertage!$Y$2:$Y$34,MATCH(A140,_FeiertagsDaten,0)),0)</f>
        <v>0</v>
      </c>
      <c r="G140" s="24">
        <f ca="1">IFERROR(INDEX(Ereignisse!$R$2:$R$37,MATCH(A140,_EreignisseDatum,0)),0)</f>
        <v>0</v>
      </c>
      <c r="H140" s="24">
        <f ca="1">IFERROR(INDEX(Ereignisse!$R$2:$R$37,MATCH(A140,_EreignisseDatum,0)+IF(INDEX(_EreignisseHaeufigkeit,MATCH(A140,_EreignisseDatum,0))=2,1,0)),0)</f>
        <v>0</v>
      </c>
      <c r="I140" s="24">
        <f t="shared" ca="1" si="7"/>
        <v>0</v>
      </c>
    </row>
    <row r="141" spans="1:9" x14ac:dyDescent="0.2">
      <c r="A141" s="19">
        <f t="shared" si="8"/>
        <v>44701</v>
      </c>
      <c r="B141" s="24">
        <f ca="1">IFERROR(INDEX(Feiertage!$V$2:$V$34,MATCH(A141,_FeiertagsDaten,0)),0)</f>
        <v>0</v>
      </c>
      <c r="C141" s="24">
        <f ca="1">IFERROR(INDEX(Ereignisse!$O$2:$O$37,MATCH(A141,_EreignisseDatum,0)),0)</f>
        <v>0</v>
      </c>
      <c r="D141" s="24">
        <f ca="1">IFERROR(INDEX(Ereignisse!$O$2:$O$37,MATCH(A141,_EreignisseDatum,0)+IF(INDEX(_EreignisseHaeufigkeit,MATCH(A141,_EreignisseDatum,0))=2,1,0)),0)</f>
        <v>0</v>
      </c>
      <c r="E141" s="24">
        <f t="shared" si="6"/>
        <v>0</v>
      </c>
      <c r="F141" s="24">
        <f ca="1">IFERROR(INDEX(Feiertage!$Y$2:$Y$34,MATCH(A141,_FeiertagsDaten,0)),0)</f>
        <v>0</v>
      </c>
      <c r="G141" s="24">
        <f ca="1">IFERROR(INDEX(Ereignisse!$R$2:$R$37,MATCH(A141,_EreignisseDatum,0)),0)</f>
        <v>0</v>
      </c>
      <c r="H141" s="24">
        <f ca="1">IFERROR(INDEX(Ereignisse!$R$2:$R$37,MATCH(A141,_EreignisseDatum,0)+IF(INDEX(_EreignisseHaeufigkeit,MATCH(A141,_EreignisseDatum,0))=2,1,0)),0)</f>
        <v>0</v>
      </c>
      <c r="I141" s="24">
        <f t="shared" ca="1" si="7"/>
        <v>0</v>
      </c>
    </row>
    <row r="142" spans="1:9" x14ac:dyDescent="0.2">
      <c r="A142" s="19">
        <f t="shared" si="8"/>
        <v>44702</v>
      </c>
      <c r="B142" s="24">
        <f ca="1">IFERROR(INDEX(Feiertage!$V$2:$V$34,MATCH(A142,_FeiertagsDaten,0)),0)</f>
        <v>0</v>
      </c>
      <c r="C142" s="24">
        <f ca="1">IFERROR(INDEX(Ereignisse!$O$2:$O$37,MATCH(A142,_EreignisseDatum,0)),0)</f>
        <v>0</v>
      </c>
      <c r="D142" s="24">
        <f ca="1">IFERROR(INDEX(Ereignisse!$O$2:$O$37,MATCH(A142,_EreignisseDatum,0)+IF(INDEX(_EreignisseHaeufigkeit,MATCH(A142,_EreignisseDatum,0))=2,1,0)),0)</f>
        <v>0</v>
      </c>
      <c r="E142" s="24">
        <f t="shared" si="6"/>
        <v>1</v>
      </c>
      <c r="F142" s="24">
        <f ca="1">IFERROR(INDEX(Feiertage!$Y$2:$Y$34,MATCH(A142,_FeiertagsDaten,0)),0)</f>
        <v>0</v>
      </c>
      <c r="G142" s="24">
        <f ca="1">IFERROR(INDEX(Ereignisse!$R$2:$R$37,MATCH(A142,_EreignisseDatum,0)),0)</f>
        <v>0</v>
      </c>
      <c r="H142" s="24">
        <f ca="1">IFERROR(INDEX(Ereignisse!$R$2:$R$37,MATCH(A142,_EreignisseDatum,0)+IF(INDEX(_EreignisseHaeufigkeit,MATCH(A142,_EreignisseDatum,0))=2,1,0)),0)</f>
        <v>0</v>
      </c>
      <c r="I142" s="24">
        <f t="shared" ca="1" si="7"/>
        <v>1</v>
      </c>
    </row>
    <row r="143" spans="1:9" x14ac:dyDescent="0.2">
      <c r="A143" s="19">
        <f t="shared" si="8"/>
        <v>44703</v>
      </c>
      <c r="B143" s="24">
        <f ca="1">IFERROR(INDEX(Feiertage!$V$2:$V$34,MATCH(A143,_FeiertagsDaten,0)),0)</f>
        <v>0</v>
      </c>
      <c r="C143" s="24">
        <f ca="1">IFERROR(INDEX(Ereignisse!$O$2:$O$37,MATCH(A143,_EreignisseDatum,0)),0)</f>
        <v>0</v>
      </c>
      <c r="D143" s="24">
        <f ca="1">IFERROR(INDEX(Ereignisse!$O$2:$O$37,MATCH(A143,_EreignisseDatum,0)+IF(INDEX(_EreignisseHaeufigkeit,MATCH(A143,_EreignisseDatum,0))=2,1,0)),0)</f>
        <v>0</v>
      </c>
      <c r="E143" s="24">
        <f t="shared" si="6"/>
        <v>2</v>
      </c>
      <c r="F143" s="24">
        <f ca="1">IFERROR(INDEX(Feiertage!$Y$2:$Y$34,MATCH(A143,_FeiertagsDaten,0)),0)</f>
        <v>0</v>
      </c>
      <c r="G143" s="24">
        <f ca="1">IFERROR(INDEX(Ereignisse!$R$2:$R$37,MATCH(A143,_EreignisseDatum,0)),0)</f>
        <v>0</v>
      </c>
      <c r="H143" s="24">
        <f ca="1">IFERROR(INDEX(Ereignisse!$R$2:$R$37,MATCH(A143,_EreignisseDatum,0)+IF(INDEX(_EreignisseHaeufigkeit,MATCH(A143,_EreignisseDatum,0))=2,1,0)),0)</f>
        <v>0</v>
      </c>
      <c r="I143" s="24">
        <f t="shared" ca="1" si="7"/>
        <v>2</v>
      </c>
    </row>
    <row r="144" spans="1:9" x14ac:dyDescent="0.2">
      <c r="A144" s="19">
        <f t="shared" si="8"/>
        <v>44704</v>
      </c>
      <c r="B144" s="24">
        <f ca="1">IFERROR(INDEX(Feiertage!$V$2:$V$34,MATCH(A144,_FeiertagsDaten,0)),0)</f>
        <v>0</v>
      </c>
      <c r="C144" s="24">
        <f ca="1">IFERROR(INDEX(Ereignisse!$O$2:$O$37,MATCH(A144,_EreignisseDatum,0)),0)</f>
        <v>0</v>
      </c>
      <c r="D144" s="24">
        <f ca="1">IFERROR(INDEX(Ereignisse!$O$2:$O$37,MATCH(A144,_EreignisseDatum,0)+IF(INDEX(_EreignisseHaeufigkeit,MATCH(A144,_EreignisseDatum,0))=2,1,0)),0)</f>
        <v>0</v>
      </c>
      <c r="E144" s="24">
        <f t="shared" si="6"/>
        <v>0</v>
      </c>
      <c r="F144" s="24">
        <f ca="1">IFERROR(INDEX(Feiertage!$Y$2:$Y$34,MATCH(A144,_FeiertagsDaten,0)),0)</f>
        <v>0</v>
      </c>
      <c r="G144" s="24">
        <f ca="1">IFERROR(INDEX(Ereignisse!$R$2:$R$37,MATCH(A144,_EreignisseDatum,0)),0)</f>
        <v>0</v>
      </c>
      <c r="H144" s="24">
        <f ca="1">IFERROR(INDEX(Ereignisse!$R$2:$R$37,MATCH(A144,_EreignisseDatum,0)+IF(INDEX(_EreignisseHaeufigkeit,MATCH(A144,_EreignisseDatum,0))=2,1,0)),0)</f>
        <v>0</v>
      </c>
      <c r="I144" s="24">
        <f t="shared" ca="1" si="7"/>
        <v>0</v>
      </c>
    </row>
    <row r="145" spans="1:9" x14ac:dyDescent="0.2">
      <c r="A145" s="19">
        <f t="shared" si="8"/>
        <v>44705</v>
      </c>
      <c r="B145" s="24">
        <f ca="1">IFERROR(INDEX(Feiertage!$V$2:$V$34,MATCH(A145,_FeiertagsDaten,0)),0)</f>
        <v>0</v>
      </c>
      <c r="C145" s="24">
        <f ca="1">IFERROR(INDEX(Ereignisse!$O$2:$O$37,MATCH(A145,_EreignisseDatum,0)),0)</f>
        <v>0</v>
      </c>
      <c r="D145" s="24">
        <f ca="1">IFERROR(INDEX(Ereignisse!$O$2:$O$37,MATCH(A145,_EreignisseDatum,0)+IF(INDEX(_EreignisseHaeufigkeit,MATCH(A145,_EreignisseDatum,0))=2,1,0)),0)</f>
        <v>0</v>
      </c>
      <c r="E145" s="24">
        <f t="shared" si="6"/>
        <v>0</v>
      </c>
      <c r="F145" s="24">
        <f ca="1">IFERROR(INDEX(Feiertage!$Y$2:$Y$34,MATCH(A145,_FeiertagsDaten,0)),0)</f>
        <v>0</v>
      </c>
      <c r="G145" s="24">
        <f ca="1">IFERROR(INDEX(Ereignisse!$R$2:$R$37,MATCH(A145,_EreignisseDatum,0)),0)</f>
        <v>0</v>
      </c>
      <c r="H145" s="24">
        <f ca="1">IFERROR(INDEX(Ereignisse!$R$2:$R$37,MATCH(A145,_EreignisseDatum,0)+IF(INDEX(_EreignisseHaeufigkeit,MATCH(A145,_EreignisseDatum,0))=2,1,0)),0)</f>
        <v>0</v>
      </c>
      <c r="I145" s="24">
        <f t="shared" ca="1" si="7"/>
        <v>0</v>
      </c>
    </row>
    <row r="146" spans="1:9" x14ac:dyDescent="0.2">
      <c r="A146" s="19">
        <f t="shared" si="8"/>
        <v>44706</v>
      </c>
      <c r="B146" s="24">
        <f ca="1">IFERROR(INDEX(Feiertage!$V$2:$V$34,MATCH(A146,_FeiertagsDaten,0)),0)</f>
        <v>0</v>
      </c>
      <c r="C146" s="24">
        <f ca="1">IFERROR(INDEX(Ereignisse!$O$2:$O$37,MATCH(A146,_EreignisseDatum,0)),0)</f>
        <v>0</v>
      </c>
      <c r="D146" s="24">
        <f ca="1">IFERROR(INDEX(Ereignisse!$O$2:$O$37,MATCH(A146,_EreignisseDatum,0)+IF(INDEX(_EreignisseHaeufigkeit,MATCH(A146,_EreignisseDatum,0))=2,1,0)),0)</f>
        <v>0</v>
      </c>
      <c r="E146" s="24">
        <f t="shared" si="6"/>
        <v>0</v>
      </c>
      <c r="F146" s="24">
        <f ca="1">IFERROR(INDEX(Feiertage!$Y$2:$Y$34,MATCH(A146,_FeiertagsDaten,0)),0)</f>
        <v>0</v>
      </c>
      <c r="G146" s="24">
        <f ca="1">IFERROR(INDEX(Ereignisse!$R$2:$R$37,MATCH(A146,_EreignisseDatum,0)),0)</f>
        <v>0</v>
      </c>
      <c r="H146" s="24">
        <f ca="1">IFERROR(INDEX(Ereignisse!$R$2:$R$37,MATCH(A146,_EreignisseDatum,0)+IF(INDEX(_EreignisseHaeufigkeit,MATCH(A146,_EreignisseDatum,0))=2,1,0)),0)</f>
        <v>0</v>
      </c>
      <c r="I146" s="24">
        <f t="shared" ca="1" si="7"/>
        <v>0</v>
      </c>
    </row>
    <row r="147" spans="1:9" x14ac:dyDescent="0.2">
      <c r="A147" s="19">
        <f t="shared" si="8"/>
        <v>44707</v>
      </c>
      <c r="B147" s="24">
        <f ca="1">IFERROR(INDEX(Feiertage!$V$2:$V$34,MATCH(A147,_FeiertagsDaten,0)),0)</f>
        <v>4</v>
      </c>
      <c r="C147" s="24">
        <f ca="1">IFERROR(INDEX(Ereignisse!$O$2:$O$37,MATCH(A147,_EreignisseDatum,0)),0)</f>
        <v>0</v>
      </c>
      <c r="D147" s="24">
        <f ca="1">IFERROR(INDEX(Ereignisse!$O$2:$O$37,MATCH(A147,_EreignisseDatum,0)+IF(INDEX(_EreignisseHaeufigkeit,MATCH(A147,_EreignisseDatum,0))=2,1,0)),0)</f>
        <v>0</v>
      </c>
      <c r="E147" s="24">
        <f t="shared" si="6"/>
        <v>0</v>
      </c>
      <c r="F147" s="24">
        <f ca="1">IFERROR(INDEX(Feiertage!$Y$2:$Y$34,MATCH(A147,_FeiertagsDaten,0)),0)</f>
        <v>2</v>
      </c>
      <c r="G147" s="24">
        <f ca="1">IFERROR(INDEX(Ereignisse!$R$2:$R$37,MATCH(A147,_EreignisseDatum,0)),0)</f>
        <v>0</v>
      </c>
      <c r="H147" s="24">
        <f ca="1">IFERROR(INDEX(Ereignisse!$R$2:$R$37,MATCH(A147,_EreignisseDatum,0)+IF(INDEX(_EreignisseHaeufigkeit,MATCH(A147,_EreignisseDatum,0))=2,1,0)),0)</f>
        <v>0</v>
      </c>
      <c r="I147" s="24">
        <f t="shared" ca="1" si="7"/>
        <v>2</v>
      </c>
    </row>
    <row r="148" spans="1:9" x14ac:dyDescent="0.2">
      <c r="A148" s="19">
        <f t="shared" si="8"/>
        <v>44708</v>
      </c>
      <c r="B148" s="24">
        <f ca="1">IFERROR(INDEX(Feiertage!$V$2:$V$34,MATCH(A148,_FeiertagsDaten,0)),0)</f>
        <v>0</v>
      </c>
      <c r="C148" s="24">
        <f ca="1">IFERROR(INDEX(Ereignisse!$O$2:$O$37,MATCH(A148,_EreignisseDatum,0)),0)</f>
        <v>0</v>
      </c>
      <c r="D148" s="24">
        <f ca="1">IFERROR(INDEX(Ereignisse!$O$2:$O$37,MATCH(A148,_EreignisseDatum,0)+IF(INDEX(_EreignisseHaeufigkeit,MATCH(A148,_EreignisseDatum,0))=2,1,0)),0)</f>
        <v>0</v>
      </c>
      <c r="E148" s="24">
        <f t="shared" si="6"/>
        <v>0</v>
      </c>
      <c r="F148" s="24">
        <f ca="1">IFERROR(INDEX(Feiertage!$Y$2:$Y$34,MATCH(A148,_FeiertagsDaten,0)),0)</f>
        <v>0</v>
      </c>
      <c r="G148" s="24">
        <f ca="1">IFERROR(INDEX(Ereignisse!$R$2:$R$37,MATCH(A148,_EreignisseDatum,0)),0)</f>
        <v>0</v>
      </c>
      <c r="H148" s="24">
        <f ca="1">IFERROR(INDEX(Ereignisse!$R$2:$R$37,MATCH(A148,_EreignisseDatum,0)+IF(INDEX(_EreignisseHaeufigkeit,MATCH(A148,_EreignisseDatum,0))=2,1,0)),0)</f>
        <v>0</v>
      </c>
      <c r="I148" s="24">
        <f t="shared" ca="1" si="7"/>
        <v>0</v>
      </c>
    </row>
    <row r="149" spans="1:9" x14ac:dyDescent="0.2">
      <c r="A149" s="19">
        <f t="shared" si="8"/>
        <v>44709</v>
      </c>
      <c r="B149" s="24">
        <f ca="1">IFERROR(INDEX(Feiertage!$V$2:$V$34,MATCH(A149,_FeiertagsDaten,0)),0)</f>
        <v>0</v>
      </c>
      <c r="C149" s="24">
        <f ca="1">IFERROR(INDEX(Ereignisse!$O$2:$O$37,MATCH(A149,_EreignisseDatum,0)),0)</f>
        <v>0</v>
      </c>
      <c r="D149" s="24">
        <f ca="1">IFERROR(INDEX(Ereignisse!$O$2:$O$37,MATCH(A149,_EreignisseDatum,0)+IF(INDEX(_EreignisseHaeufigkeit,MATCH(A149,_EreignisseDatum,0))=2,1,0)),0)</f>
        <v>0</v>
      </c>
      <c r="E149" s="24">
        <f t="shared" si="6"/>
        <v>1</v>
      </c>
      <c r="F149" s="24">
        <f ca="1">IFERROR(INDEX(Feiertage!$Y$2:$Y$34,MATCH(A149,_FeiertagsDaten,0)),0)</f>
        <v>0</v>
      </c>
      <c r="G149" s="24">
        <f ca="1">IFERROR(INDEX(Ereignisse!$R$2:$R$37,MATCH(A149,_EreignisseDatum,0)),0)</f>
        <v>0</v>
      </c>
      <c r="H149" s="24">
        <f ca="1">IFERROR(INDEX(Ereignisse!$R$2:$R$37,MATCH(A149,_EreignisseDatum,0)+IF(INDEX(_EreignisseHaeufigkeit,MATCH(A149,_EreignisseDatum,0))=2,1,0)),0)</f>
        <v>0</v>
      </c>
      <c r="I149" s="24">
        <f t="shared" ca="1" si="7"/>
        <v>1</v>
      </c>
    </row>
    <row r="150" spans="1:9" x14ac:dyDescent="0.2">
      <c r="A150" s="19">
        <f t="shared" si="8"/>
        <v>44710</v>
      </c>
      <c r="B150" s="24">
        <f ca="1">IFERROR(INDEX(Feiertage!$V$2:$V$34,MATCH(A150,_FeiertagsDaten,0)),0)</f>
        <v>0</v>
      </c>
      <c r="C150" s="24">
        <f ca="1">IFERROR(INDEX(Ereignisse!$O$2:$O$37,MATCH(A150,_EreignisseDatum,0)),0)</f>
        <v>0</v>
      </c>
      <c r="D150" s="24">
        <f ca="1">IFERROR(INDEX(Ereignisse!$O$2:$O$37,MATCH(A150,_EreignisseDatum,0)+IF(INDEX(_EreignisseHaeufigkeit,MATCH(A150,_EreignisseDatum,0))=2,1,0)),0)</f>
        <v>0</v>
      </c>
      <c r="E150" s="24">
        <f t="shared" si="6"/>
        <v>2</v>
      </c>
      <c r="F150" s="24">
        <f ca="1">IFERROR(INDEX(Feiertage!$Y$2:$Y$34,MATCH(A150,_FeiertagsDaten,0)),0)</f>
        <v>0</v>
      </c>
      <c r="G150" s="24">
        <f ca="1">IFERROR(INDEX(Ereignisse!$R$2:$R$37,MATCH(A150,_EreignisseDatum,0)),0)</f>
        <v>0</v>
      </c>
      <c r="H150" s="24">
        <f ca="1">IFERROR(INDEX(Ereignisse!$R$2:$R$37,MATCH(A150,_EreignisseDatum,0)+IF(INDEX(_EreignisseHaeufigkeit,MATCH(A150,_EreignisseDatum,0))=2,1,0)),0)</f>
        <v>0</v>
      </c>
      <c r="I150" s="24">
        <f t="shared" ca="1" si="7"/>
        <v>2</v>
      </c>
    </row>
    <row r="151" spans="1:9" x14ac:dyDescent="0.2">
      <c r="A151" s="19">
        <f t="shared" si="8"/>
        <v>44711</v>
      </c>
      <c r="B151" s="24">
        <f ca="1">IFERROR(INDEX(Feiertage!$V$2:$V$34,MATCH(A151,_FeiertagsDaten,0)),0)</f>
        <v>0</v>
      </c>
      <c r="C151" s="24">
        <f ca="1">IFERROR(INDEX(Ereignisse!$O$2:$O$37,MATCH(A151,_EreignisseDatum,0)),0)</f>
        <v>0</v>
      </c>
      <c r="D151" s="24">
        <f ca="1">IFERROR(INDEX(Ereignisse!$O$2:$O$37,MATCH(A151,_EreignisseDatum,0)+IF(INDEX(_EreignisseHaeufigkeit,MATCH(A151,_EreignisseDatum,0))=2,1,0)),0)</f>
        <v>0</v>
      </c>
      <c r="E151" s="24">
        <f t="shared" si="6"/>
        <v>0</v>
      </c>
      <c r="F151" s="24">
        <f ca="1">IFERROR(INDEX(Feiertage!$Y$2:$Y$34,MATCH(A151,_FeiertagsDaten,0)),0)</f>
        <v>0</v>
      </c>
      <c r="G151" s="24">
        <f ca="1">IFERROR(INDEX(Ereignisse!$R$2:$R$37,MATCH(A151,_EreignisseDatum,0)),0)</f>
        <v>0</v>
      </c>
      <c r="H151" s="24">
        <f ca="1">IFERROR(INDEX(Ereignisse!$R$2:$R$37,MATCH(A151,_EreignisseDatum,0)+IF(INDEX(_EreignisseHaeufigkeit,MATCH(A151,_EreignisseDatum,0))=2,1,0)),0)</f>
        <v>0</v>
      </c>
      <c r="I151" s="24">
        <f t="shared" ca="1" si="7"/>
        <v>0</v>
      </c>
    </row>
    <row r="152" spans="1:9" x14ac:dyDescent="0.2">
      <c r="A152" s="19">
        <f t="shared" si="8"/>
        <v>44712</v>
      </c>
      <c r="B152" s="24">
        <f ca="1">IFERROR(INDEX(Feiertage!$V$2:$V$34,MATCH(A152,_FeiertagsDaten,0)),0)</f>
        <v>0</v>
      </c>
      <c r="C152" s="24">
        <f ca="1">IFERROR(INDEX(Ereignisse!$O$2:$O$37,MATCH(A152,_EreignisseDatum,0)),0)</f>
        <v>0</v>
      </c>
      <c r="D152" s="24">
        <f ca="1">IFERROR(INDEX(Ereignisse!$O$2:$O$37,MATCH(A152,_EreignisseDatum,0)+IF(INDEX(_EreignisseHaeufigkeit,MATCH(A152,_EreignisseDatum,0))=2,1,0)),0)</f>
        <v>0</v>
      </c>
      <c r="E152" s="24">
        <f t="shared" si="6"/>
        <v>0</v>
      </c>
      <c r="F152" s="24">
        <f ca="1">IFERROR(INDEX(Feiertage!$Y$2:$Y$34,MATCH(A152,_FeiertagsDaten,0)),0)</f>
        <v>0</v>
      </c>
      <c r="G152" s="24">
        <f ca="1">IFERROR(INDEX(Ereignisse!$R$2:$R$37,MATCH(A152,_EreignisseDatum,0)),0)</f>
        <v>0</v>
      </c>
      <c r="H152" s="24">
        <f ca="1">IFERROR(INDEX(Ereignisse!$R$2:$R$37,MATCH(A152,_EreignisseDatum,0)+IF(INDEX(_EreignisseHaeufigkeit,MATCH(A152,_EreignisseDatum,0))=2,1,0)),0)</f>
        <v>0</v>
      </c>
      <c r="I152" s="24">
        <f t="shared" ca="1" si="7"/>
        <v>0</v>
      </c>
    </row>
    <row r="153" spans="1:9" x14ac:dyDescent="0.2">
      <c r="A153" s="19">
        <f t="shared" si="8"/>
        <v>44713</v>
      </c>
      <c r="B153" s="24">
        <f ca="1">IFERROR(INDEX(Feiertage!$V$2:$V$34,MATCH(A153,_FeiertagsDaten,0)),0)</f>
        <v>0</v>
      </c>
      <c r="C153" s="24">
        <f ca="1">IFERROR(INDEX(Ereignisse!$O$2:$O$37,MATCH(A153,_EreignisseDatum,0)),0)</f>
        <v>8</v>
      </c>
      <c r="D153" s="24">
        <f ca="1">IFERROR(INDEX(Ereignisse!$O$2:$O$37,MATCH(A153,_EreignisseDatum,0)+IF(INDEX(_EreignisseHaeufigkeit,MATCH(A153,_EreignisseDatum,0))=2,1,0)),0)</f>
        <v>8</v>
      </c>
      <c r="E153" s="24">
        <f t="shared" si="6"/>
        <v>0</v>
      </c>
      <c r="F153" s="24">
        <f ca="1">IFERROR(INDEX(Feiertage!$Y$2:$Y$34,MATCH(A153,_FeiertagsDaten,0)),0)</f>
        <v>0</v>
      </c>
      <c r="G153" s="24">
        <f ca="1">IFERROR(INDEX(Ereignisse!$R$2:$R$37,MATCH(A153,_EreignisseDatum,0)),0)</f>
        <v>0</v>
      </c>
      <c r="H153" s="24">
        <f ca="1">IFERROR(INDEX(Ereignisse!$R$2:$R$37,MATCH(A153,_EreignisseDatum,0)+IF(INDEX(_EreignisseHaeufigkeit,MATCH(A153,_EreignisseDatum,0))=2,1,0)),0)</f>
        <v>0</v>
      </c>
      <c r="I153" s="24">
        <f t="shared" ca="1" si="7"/>
        <v>0</v>
      </c>
    </row>
    <row r="154" spans="1:9" x14ac:dyDescent="0.2">
      <c r="A154" s="19">
        <f t="shared" si="8"/>
        <v>44714</v>
      </c>
      <c r="B154" s="24">
        <f ca="1">IFERROR(INDEX(Feiertage!$V$2:$V$34,MATCH(A154,_FeiertagsDaten,0)),0)</f>
        <v>0</v>
      </c>
      <c r="C154" s="24">
        <f ca="1">IFERROR(INDEX(Ereignisse!$O$2:$O$37,MATCH(A154,_EreignisseDatum,0)),0)</f>
        <v>0</v>
      </c>
      <c r="D154" s="24">
        <f ca="1">IFERROR(INDEX(Ereignisse!$O$2:$O$37,MATCH(A154,_EreignisseDatum,0)+IF(INDEX(_EreignisseHaeufigkeit,MATCH(A154,_EreignisseDatum,0))=2,1,0)),0)</f>
        <v>0</v>
      </c>
      <c r="E154" s="24">
        <f t="shared" si="6"/>
        <v>0</v>
      </c>
      <c r="F154" s="24">
        <f ca="1">IFERROR(INDEX(Feiertage!$Y$2:$Y$34,MATCH(A154,_FeiertagsDaten,0)),0)</f>
        <v>0</v>
      </c>
      <c r="G154" s="24">
        <f ca="1">IFERROR(INDEX(Ereignisse!$R$2:$R$37,MATCH(A154,_EreignisseDatum,0)),0)</f>
        <v>0</v>
      </c>
      <c r="H154" s="24">
        <f ca="1">IFERROR(INDEX(Ereignisse!$R$2:$R$37,MATCH(A154,_EreignisseDatum,0)+IF(INDEX(_EreignisseHaeufigkeit,MATCH(A154,_EreignisseDatum,0))=2,1,0)),0)</f>
        <v>0</v>
      </c>
      <c r="I154" s="24">
        <f t="shared" ca="1" si="7"/>
        <v>0</v>
      </c>
    </row>
    <row r="155" spans="1:9" x14ac:dyDescent="0.2">
      <c r="A155" s="19">
        <f t="shared" si="8"/>
        <v>44715</v>
      </c>
      <c r="B155" s="24">
        <f ca="1">IFERROR(INDEX(Feiertage!$V$2:$V$34,MATCH(A155,_FeiertagsDaten,0)),0)</f>
        <v>0</v>
      </c>
      <c r="C155" s="24">
        <f ca="1">IFERROR(INDEX(Ereignisse!$O$2:$O$37,MATCH(A155,_EreignisseDatum,0)),0)</f>
        <v>0</v>
      </c>
      <c r="D155" s="24">
        <f ca="1">IFERROR(INDEX(Ereignisse!$O$2:$O$37,MATCH(A155,_EreignisseDatum,0)+IF(INDEX(_EreignisseHaeufigkeit,MATCH(A155,_EreignisseDatum,0))=2,1,0)),0)</f>
        <v>0</v>
      </c>
      <c r="E155" s="24">
        <f t="shared" si="6"/>
        <v>0</v>
      </c>
      <c r="F155" s="24">
        <f ca="1">IFERROR(INDEX(Feiertage!$Y$2:$Y$34,MATCH(A155,_FeiertagsDaten,0)),0)</f>
        <v>0</v>
      </c>
      <c r="G155" s="24">
        <f ca="1">IFERROR(INDEX(Ereignisse!$R$2:$R$37,MATCH(A155,_EreignisseDatum,0)),0)</f>
        <v>0</v>
      </c>
      <c r="H155" s="24">
        <f ca="1">IFERROR(INDEX(Ereignisse!$R$2:$R$37,MATCH(A155,_EreignisseDatum,0)+IF(INDEX(_EreignisseHaeufigkeit,MATCH(A155,_EreignisseDatum,0))=2,1,0)),0)</f>
        <v>0</v>
      </c>
      <c r="I155" s="24">
        <f t="shared" ca="1" si="7"/>
        <v>0</v>
      </c>
    </row>
    <row r="156" spans="1:9" x14ac:dyDescent="0.2">
      <c r="A156" s="19">
        <f t="shared" si="8"/>
        <v>44716</v>
      </c>
      <c r="B156" s="24">
        <f ca="1">IFERROR(INDEX(Feiertage!$V$2:$V$34,MATCH(A156,_FeiertagsDaten,0)),0)</f>
        <v>0</v>
      </c>
      <c r="C156" s="24">
        <f ca="1">IFERROR(INDEX(Ereignisse!$O$2:$O$37,MATCH(A156,_EreignisseDatum,0)),0)</f>
        <v>0</v>
      </c>
      <c r="D156" s="24">
        <f ca="1">IFERROR(INDEX(Ereignisse!$O$2:$O$37,MATCH(A156,_EreignisseDatum,0)+IF(INDEX(_EreignisseHaeufigkeit,MATCH(A156,_EreignisseDatum,0))=2,1,0)),0)</f>
        <v>0</v>
      </c>
      <c r="E156" s="24">
        <f t="shared" si="6"/>
        <v>1</v>
      </c>
      <c r="F156" s="24">
        <f ca="1">IFERROR(INDEX(Feiertage!$Y$2:$Y$34,MATCH(A156,_FeiertagsDaten,0)),0)</f>
        <v>0</v>
      </c>
      <c r="G156" s="24">
        <f ca="1">IFERROR(INDEX(Ereignisse!$R$2:$R$37,MATCH(A156,_EreignisseDatum,0)),0)</f>
        <v>0</v>
      </c>
      <c r="H156" s="24">
        <f ca="1">IFERROR(INDEX(Ereignisse!$R$2:$R$37,MATCH(A156,_EreignisseDatum,0)+IF(INDEX(_EreignisseHaeufigkeit,MATCH(A156,_EreignisseDatum,0))=2,1,0)),0)</f>
        <v>0</v>
      </c>
      <c r="I156" s="24">
        <f t="shared" ca="1" si="7"/>
        <v>1</v>
      </c>
    </row>
    <row r="157" spans="1:9" x14ac:dyDescent="0.2">
      <c r="A157" s="19">
        <f t="shared" si="8"/>
        <v>44717</v>
      </c>
      <c r="B157" s="24">
        <f ca="1">IFERROR(INDEX(Feiertage!$V$2:$V$34,MATCH(A157,_FeiertagsDaten,0)),0)</f>
        <v>4</v>
      </c>
      <c r="C157" s="24">
        <f ca="1">IFERROR(INDEX(Ereignisse!$O$2:$O$37,MATCH(A157,_EreignisseDatum,0)),0)</f>
        <v>0</v>
      </c>
      <c r="D157" s="24">
        <f ca="1">IFERROR(INDEX(Ereignisse!$O$2:$O$37,MATCH(A157,_EreignisseDatum,0)+IF(INDEX(_EreignisseHaeufigkeit,MATCH(A157,_EreignisseDatum,0))=2,1,0)),0)</f>
        <v>0</v>
      </c>
      <c r="E157" s="24">
        <f t="shared" si="6"/>
        <v>2</v>
      </c>
      <c r="F157" s="24">
        <f ca="1">IFERROR(INDEX(Feiertage!$Y$2:$Y$34,MATCH(A157,_FeiertagsDaten,0)),0)</f>
        <v>2</v>
      </c>
      <c r="G157" s="24">
        <f ca="1">IFERROR(INDEX(Ereignisse!$R$2:$R$37,MATCH(A157,_EreignisseDatum,0)),0)</f>
        <v>0</v>
      </c>
      <c r="H157" s="24">
        <f ca="1">IFERROR(INDEX(Ereignisse!$R$2:$R$37,MATCH(A157,_EreignisseDatum,0)+IF(INDEX(_EreignisseHaeufigkeit,MATCH(A157,_EreignisseDatum,0))=2,1,0)),0)</f>
        <v>0</v>
      </c>
      <c r="I157" s="24">
        <f t="shared" ca="1" si="7"/>
        <v>2</v>
      </c>
    </row>
    <row r="158" spans="1:9" x14ac:dyDescent="0.2">
      <c r="A158" s="19">
        <f t="shared" si="8"/>
        <v>44718</v>
      </c>
      <c r="B158" s="24">
        <f ca="1">IFERROR(INDEX(Feiertage!$V$2:$V$34,MATCH(A158,_FeiertagsDaten,0)),0)</f>
        <v>4</v>
      </c>
      <c r="C158" s="24">
        <f ca="1">IFERROR(INDEX(Ereignisse!$O$2:$O$37,MATCH(A158,_EreignisseDatum,0)),0)</f>
        <v>0</v>
      </c>
      <c r="D158" s="24">
        <f ca="1">IFERROR(INDEX(Ereignisse!$O$2:$O$37,MATCH(A158,_EreignisseDatum,0)+IF(INDEX(_EreignisseHaeufigkeit,MATCH(A158,_EreignisseDatum,0))=2,1,0)),0)</f>
        <v>0</v>
      </c>
      <c r="E158" s="24">
        <f t="shared" si="6"/>
        <v>0</v>
      </c>
      <c r="F158" s="24">
        <f ca="1">IFERROR(INDEX(Feiertage!$Y$2:$Y$34,MATCH(A158,_FeiertagsDaten,0)),0)</f>
        <v>2</v>
      </c>
      <c r="G158" s="24">
        <f ca="1">IFERROR(INDEX(Ereignisse!$R$2:$R$37,MATCH(A158,_EreignisseDatum,0)),0)</f>
        <v>0</v>
      </c>
      <c r="H158" s="24">
        <f ca="1">IFERROR(INDEX(Ereignisse!$R$2:$R$37,MATCH(A158,_EreignisseDatum,0)+IF(INDEX(_EreignisseHaeufigkeit,MATCH(A158,_EreignisseDatum,0))=2,1,0)),0)</f>
        <v>0</v>
      </c>
      <c r="I158" s="24">
        <f t="shared" ca="1" si="7"/>
        <v>2</v>
      </c>
    </row>
    <row r="159" spans="1:9" x14ac:dyDescent="0.2">
      <c r="A159" s="19">
        <f t="shared" si="8"/>
        <v>44719</v>
      </c>
      <c r="B159" s="24">
        <f ca="1">IFERROR(INDEX(Feiertage!$V$2:$V$34,MATCH(A159,_FeiertagsDaten,0)),0)</f>
        <v>0</v>
      </c>
      <c r="C159" s="24">
        <f ca="1">IFERROR(INDEX(Ereignisse!$O$2:$O$37,MATCH(A159,_EreignisseDatum,0)),0)</f>
        <v>0</v>
      </c>
      <c r="D159" s="24">
        <f ca="1">IFERROR(INDEX(Ereignisse!$O$2:$O$37,MATCH(A159,_EreignisseDatum,0)+IF(INDEX(_EreignisseHaeufigkeit,MATCH(A159,_EreignisseDatum,0))=2,1,0)),0)</f>
        <v>0</v>
      </c>
      <c r="E159" s="24">
        <f t="shared" si="6"/>
        <v>0</v>
      </c>
      <c r="F159" s="24">
        <f ca="1">IFERROR(INDEX(Feiertage!$Y$2:$Y$34,MATCH(A159,_FeiertagsDaten,0)),0)</f>
        <v>0</v>
      </c>
      <c r="G159" s="24">
        <f ca="1">IFERROR(INDEX(Ereignisse!$R$2:$R$37,MATCH(A159,_EreignisseDatum,0)),0)</f>
        <v>0</v>
      </c>
      <c r="H159" s="24">
        <f ca="1">IFERROR(INDEX(Ereignisse!$R$2:$R$37,MATCH(A159,_EreignisseDatum,0)+IF(INDEX(_EreignisseHaeufigkeit,MATCH(A159,_EreignisseDatum,0))=2,1,0)),0)</f>
        <v>0</v>
      </c>
      <c r="I159" s="24">
        <f t="shared" ca="1" si="7"/>
        <v>0</v>
      </c>
    </row>
    <row r="160" spans="1:9" x14ac:dyDescent="0.2">
      <c r="A160" s="19">
        <f t="shared" si="8"/>
        <v>44720</v>
      </c>
      <c r="B160" s="24">
        <f ca="1">IFERROR(INDEX(Feiertage!$V$2:$V$34,MATCH(A160,_FeiertagsDaten,0)),0)</f>
        <v>0</v>
      </c>
      <c r="C160" s="24">
        <f ca="1">IFERROR(INDEX(Ereignisse!$O$2:$O$37,MATCH(A160,_EreignisseDatum,0)),0)</f>
        <v>0</v>
      </c>
      <c r="D160" s="24">
        <f ca="1">IFERROR(INDEX(Ereignisse!$O$2:$O$37,MATCH(A160,_EreignisseDatum,0)+IF(INDEX(_EreignisseHaeufigkeit,MATCH(A160,_EreignisseDatum,0))=2,1,0)),0)</f>
        <v>0</v>
      </c>
      <c r="E160" s="24">
        <f t="shared" si="6"/>
        <v>0</v>
      </c>
      <c r="F160" s="24">
        <f ca="1">IFERROR(INDEX(Feiertage!$Y$2:$Y$34,MATCH(A160,_FeiertagsDaten,0)),0)</f>
        <v>0</v>
      </c>
      <c r="G160" s="24">
        <f ca="1">IFERROR(INDEX(Ereignisse!$R$2:$R$37,MATCH(A160,_EreignisseDatum,0)),0)</f>
        <v>0</v>
      </c>
      <c r="H160" s="24">
        <f ca="1">IFERROR(INDEX(Ereignisse!$R$2:$R$37,MATCH(A160,_EreignisseDatum,0)+IF(INDEX(_EreignisseHaeufigkeit,MATCH(A160,_EreignisseDatum,0))=2,1,0)),0)</f>
        <v>0</v>
      </c>
      <c r="I160" s="24">
        <f t="shared" ca="1" si="7"/>
        <v>0</v>
      </c>
    </row>
    <row r="161" spans="1:9" x14ac:dyDescent="0.2">
      <c r="A161" s="19">
        <f t="shared" si="8"/>
        <v>44721</v>
      </c>
      <c r="B161" s="24">
        <f ca="1">IFERROR(INDEX(Feiertage!$V$2:$V$34,MATCH(A161,_FeiertagsDaten,0)),0)</f>
        <v>0</v>
      </c>
      <c r="C161" s="24">
        <f ca="1">IFERROR(INDEX(Ereignisse!$O$2:$O$37,MATCH(A161,_EreignisseDatum,0)),0)</f>
        <v>0</v>
      </c>
      <c r="D161" s="24">
        <f ca="1">IFERROR(INDEX(Ereignisse!$O$2:$O$37,MATCH(A161,_EreignisseDatum,0)+IF(INDEX(_EreignisseHaeufigkeit,MATCH(A161,_EreignisseDatum,0))=2,1,0)),0)</f>
        <v>0</v>
      </c>
      <c r="E161" s="24">
        <f t="shared" si="6"/>
        <v>0</v>
      </c>
      <c r="F161" s="24">
        <f ca="1">IFERROR(INDEX(Feiertage!$Y$2:$Y$34,MATCH(A161,_FeiertagsDaten,0)),0)</f>
        <v>0</v>
      </c>
      <c r="G161" s="24">
        <f ca="1">IFERROR(INDEX(Ereignisse!$R$2:$R$37,MATCH(A161,_EreignisseDatum,0)),0)</f>
        <v>0</v>
      </c>
      <c r="H161" s="24">
        <f ca="1">IFERROR(INDEX(Ereignisse!$R$2:$R$37,MATCH(A161,_EreignisseDatum,0)+IF(INDEX(_EreignisseHaeufigkeit,MATCH(A161,_EreignisseDatum,0))=2,1,0)),0)</f>
        <v>0</v>
      </c>
      <c r="I161" s="24">
        <f t="shared" ca="1" si="7"/>
        <v>0</v>
      </c>
    </row>
    <row r="162" spans="1:9" x14ac:dyDescent="0.2">
      <c r="A162" s="19">
        <f t="shared" si="8"/>
        <v>44722</v>
      </c>
      <c r="B162" s="24">
        <f ca="1">IFERROR(INDEX(Feiertage!$V$2:$V$34,MATCH(A162,_FeiertagsDaten,0)),0)</f>
        <v>0</v>
      </c>
      <c r="C162" s="24">
        <f ca="1">IFERROR(INDEX(Ereignisse!$O$2:$O$37,MATCH(A162,_EreignisseDatum,0)),0)</f>
        <v>0</v>
      </c>
      <c r="D162" s="24">
        <f ca="1">IFERROR(INDEX(Ereignisse!$O$2:$O$37,MATCH(A162,_EreignisseDatum,0)+IF(INDEX(_EreignisseHaeufigkeit,MATCH(A162,_EreignisseDatum,0))=2,1,0)),0)</f>
        <v>0</v>
      </c>
      <c r="E162" s="24">
        <f t="shared" si="6"/>
        <v>0</v>
      </c>
      <c r="F162" s="24">
        <f ca="1">IFERROR(INDEX(Feiertage!$Y$2:$Y$34,MATCH(A162,_FeiertagsDaten,0)),0)</f>
        <v>0</v>
      </c>
      <c r="G162" s="24">
        <f ca="1">IFERROR(INDEX(Ereignisse!$R$2:$R$37,MATCH(A162,_EreignisseDatum,0)),0)</f>
        <v>0</v>
      </c>
      <c r="H162" s="24">
        <f ca="1">IFERROR(INDEX(Ereignisse!$R$2:$R$37,MATCH(A162,_EreignisseDatum,0)+IF(INDEX(_EreignisseHaeufigkeit,MATCH(A162,_EreignisseDatum,0))=2,1,0)),0)</f>
        <v>0</v>
      </c>
      <c r="I162" s="24">
        <f t="shared" ca="1" si="7"/>
        <v>0</v>
      </c>
    </row>
    <row r="163" spans="1:9" x14ac:dyDescent="0.2">
      <c r="A163" s="19">
        <f t="shared" si="8"/>
        <v>44723</v>
      </c>
      <c r="B163" s="24">
        <f ca="1">IFERROR(INDEX(Feiertage!$V$2:$V$34,MATCH(A163,_FeiertagsDaten,0)),0)</f>
        <v>0</v>
      </c>
      <c r="C163" s="24">
        <f ca="1">IFERROR(INDEX(Ereignisse!$O$2:$O$37,MATCH(A163,_EreignisseDatum,0)),0)</f>
        <v>0</v>
      </c>
      <c r="D163" s="24">
        <f ca="1">IFERROR(INDEX(Ereignisse!$O$2:$O$37,MATCH(A163,_EreignisseDatum,0)+IF(INDEX(_EreignisseHaeufigkeit,MATCH(A163,_EreignisseDatum,0))=2,1,0)),0)</f>
        <v>0</v>
      </c>
      <c r="E163" s="24">
        <f t="shared" si="6"/>
        <v>1</v>
      </c>
      <c r="F163" s="24">
        <f ca="1">IFERROR(INDEX(Feiertage!$Y$2:$Y$34,MATCH(A163,_FeiertagsDaten,0)),0)</f>
        <v>0</v>
      </c>
      <c r="G163" s="24">
        <f ca="1">IFERROR(INDEX(Ereignisse!$R$2:$R$37,MATCH(A163,_EreignisseDatum,0)),0)</f>
        <v>0</v>
      </c>
      <c r="H163" s="24">
        <f ca="1">IFERROR(INDEX(Ereignisse!$R$2:$R$37,MATCH(A163,_EreignisseDatum,0)+IF(INDEX(_EreignisseHaeufigkeit,MATCH(A163,_EreignisseDatum,0))=2,1,0)),0)</f>
        <v>0</v>
      </c>
      <c r="I163" s="24">
        <f t="shared" ca="1" si="7"/>
        <v>1</v>
      </c>
    </row>
    <row r="164" spans="1:9" x14ac:dyDescent="0.2">
      <c r="A164" s="19">
        <f t="shared" si="8"/>
        <v>44724</v>
      </c>
      <c r="B164" s="24">
        <f ca="1">IFERROR(INDEX(Feiertage!$V$2:$V$34,MATCH(A164,_FeiertagsDaten,0)),0)</f>
        <v>0</v>
      </c>
      <c r="C164" s="24">
        <f ca="1">IFERROR(INDEX(Ereignisse!$O$2:$O$37,MATCH(A164,_EreignisseDatum,0)),0)</f>
        <v>0</v>
      </c>
      <c r="D164" s="24">
        <f ca="1">IFERROR(INDEX(Ereignisse!$O$2:$O$37,MATCH(A164,_EreignisseDatum,0)+IF(INDEX(_EreignisseHaeufigkeit,MATCH(A164,_EreignisseDatum,0))=2,1,0)),0)</f>
        <v>0</v>
      </c>
      <c r="E164" s="24">
        <f t="shared" si="6"/>
        <v>2</v>
      </c>
      <c r="F164" s="24">
        <f ca="1">IFERROR(INDEX(Feiertage!$Y$2:$Y$34,MATCH(A164,_FeiertagsDaten,0)),0)</f>
        <v>0</v>
      </c>
      <c r="G164" s="24">
        <f ca="1">IFERROR(INDEX(Ereignisse!$R$2:$R$37,MATCH(A164,_EreignisseDatum,0)),0)</f>
        <v>0</v>
      </c>
      <c r="H164" s="24">
        <f ca="1">IFERROR(INDEX(Ereignisse!$R$2:$R$37,MATCH(A164,_EreignisseDatum,0)+IF(INDEX(_EreignisseHaeufigkeit,MATCH(A164,_EreignisseDatum,0))=2,1,0)),0)</f>
        <v>0</v>
      </c>
      <c r="I164" s="24">
        <f t="shared" ca="1" si="7"/>
        <v>2</v>
      </c>
    </row>
    <row r="165" spans="1:9" x14ac:dyDescent="0.2">
      <c r="A165" s="19">
        <f t="shared" si="8"/>
        <v>44725</v>
      </c>
      <c r="B165" s="24">
        <f ca="1">IFERROR(INDEX(Feiertage!$V$2:$V$34,MATCH(A165,_FeiertagsDaten,0)),0)</f>
        <v>0</v>
      </c>
      <c r="C165" s="24">
        <f ca="1">IFERROR(INDEX(Ereignisse!$O$2:$O$37,MATCH(A165,_EreignisseDatum,0)),0)</f>
        <v>0</v>
      </c>
      <c r="D165" s="24">
        <f ca="1">IFERROR(INDEX(Ereignisse!$O$2:$O$37,MATCH(A165,_EreignisseDatum,0)+IF(INDEX(_EreignisseHaeufigkeit,MATCH(A165,_EreignisseDatum,0))=2,1,0)),0)</f>
        <v>0</v>
      </c>
      <c r="E165" s="24">
        <f t="shared" si="6"/>
        <v>0</v>
      </c>
      <c r="F165" s="24">
        <f ca="1">IFERROR(INDEX(Feiertage!$Y$2:$Y$34,MATCH(A165,_FeiertagsDaten,0)),0)</f>
        <v>0</v>
      </c>
      <c r="G165" s="24">
        <f ca="1">IFERROR(INDEX(Ereignisse!$R$2:$R$37,MATCH(A165,_EreignisseDatum,0)),0)</f>
        <v>0</v>
      </c>
      <c r="H165" s="24">
        <f ca="1">IFERROR(INDEX(Ereignisse!$R$2:$R$37,MATCH(A165,_EreignisseDatum,0)+IF(INDEX(_EreignisseHaeufigkeit,MATCH(A165,_EreignisseDatum,0))=2,1,0)),0)</f>
        <v>0</v>
      </c>
      <c r="I165" s="24">
        <f t="shared" ca="1" si="7"/>
        <v>0</v>
      </c>
    </row>
    <row r="166" spans="1:9" x14ac:dyDescent="0.2">
      <c r="A166" s="19">
        <f t="shared" si="8"/>
        <v>44726</v>
      </c>
      <c r="B166" s="24">
        <f ca="1">IFERROR(INDEX(Feiertage!$V$2:$V$34,MATCH(A166,_FeiertagsDaten,0)),0)</f>
        <v>0</v>
      </c>
      <c r="C166" s="24">
        <f ca="1">IFERROR(INDEX(Ereignisse!$O$2:$O$37,MATCH(A166,_EreignisseDatum,0)),0)</f>
        <v>0</v>
      </c>
      <c r="D166" s="24">
        <f ca="1">IFERROR(INDEX(Ereignisse!$O$2:$O$37,MATCH(A166,_EreignisseDatum,0)+IF(INDEX(_EreignisseHaeufigkeit,MATCH(A166,_EreignisseDatum,0))=2,1,0)),0)</f>
        <v>0</v>
      </c>
      <c r="E166" s="24">
        <f t="shared" si="6"/>
        <v>0</v>
      </c>
      <c r="F166" s="24">
        <f ca="1">IFERROR(INDEX(Feiertage!$Y$2:$Y$34,MATCH(A166,_FeiertagsDaten,0)),0)</f>
        <v>0</v>
      </c>
      <c r="G166" s="24">
        <f ca="1">IFERROR(INDEX(Ereignisse!$R$2:$R$37,MATCH(A166,_EreignisseDatum,0)),0)</f>
        <v>0</v>
      </c>
      <c r="H166" s="24">
        <f ca="1">IFERROR(INDEX(Ereignisse!$R$2:$R$37,MATCH(A166,_EreignisseDatum,0)+IF(INDEX(_EreignisseHaeufigkeit,MATCH(A166,_EreignisseDatum,0))=2,1,0)),0)</f>
        <v>0</v>
      </c>
      <c r="I166" s="24">
        <f t="shared" ca="1" si="7"/>
        <v>0</v>
      </c>
    </row>
    <row r="167" spans="1:9" x14ac:dyDescent="0.2">
      <c r="A167" s="19">
        <f t="shared" si="8"/>
        <v>44727</v>
      </c>
      <c r="B167" s="24">
        <f ca="1">IFERROR(INDEX(Feiertage!$V$2:$V$34,MATCH(A167,_FeiertagsDaten,0)),0)</f>
        <v>0</v>
      </c>
      <c r="C167" s="24">
        <f ca="1">IFERROR(INDEX(Ereignisse!$O$2:$O$37,MATCH(A167,_EreignisseDatum,0)),0)</f>
        <v>0</v>
      </c>
      <c r="D167" s="24">
        <f ca="1">IFERROR(INDEX(Ereignisse!$O$2:$O$37,MATCH(A167,_EreignisseDatum,0)+IF(INDEX(_EreignisseHaeufigkeit,MATCH(A167,_EreignisseDatum,0))=2,1,0)),0)</f>
        <v>0</v>
      </c>
      <c r="E167" s="24">
        <f t="shared" si="6"/>
        <v>0</v>
      </c>
      <c r="F167" s="24">
        <f ca="1">IFERROR(INDEX(Feiertage!$Y$2:$Y$34,MATCH(A167,_FeiertagsDaten,0)),0)</f>
        <v>0</v>
      </c>
      <c r="G167" s="24">
        <f ca="1">IFERROR(INDEX(Ereignisse!$R$2:$R$37,MATCH(A167,_EreignisseDatum,0)),0)</f>
        <v>0</v>
      </c>
      <c r="H167" s="24">
        <f ca="1">IFERROR(INDEX(Ereignisse!$R$2:$R$37,MATCH(A167,_EreignisseDatum,0)+IF(INDEX(_EreignisseHaeufigkeit,MATCH(A167,_EreignisseDatum,0))=2,1,0)),0)</f>
        <v>0</v>
      </c>
      <c r="I167" s="24">
        <f t="shared" ca="1" si="7"/>
        <v>0</v>
      </c>
    </row>
    <row r="168" spans="1:9" x14ac:dyDescent="0.2">
      <c r="A168" s="19">
        <f t="shared" si="8"/>
        <v>44728</v>
      </c>
      <c r="B168" s="24">
        <f ca="1">IFERROR(INDEX(Feiertage!$V$2:$V$34,MATCH(A168,_FeiertagsDaten,0)),0)</f>
        <v>4</v>
      </c>
      <c r="C168" s="24">
        <f ca="1">IFERROR(INDEX(Ereignisse!$O$2:$O$37,MATCH(A168,_EreignisseDatum,0)),0)</f>
        <v>0</v>
      </c>
      <c r="D168" s="24">
        <f ca="1">IFERROR(INDEX(Ereignisse!$O$2:$O$37,MATCH(A168,_EreignisseDatum,0)+IF(INDEX(_EreignisseHaeufigkeit,MATCH(A168,_EreignisseDatum,0))=2,1,0)),0)</f>
        <v>0</v>
      </c>
      <c r="E168" s="24">
        <f t="shared" si="6"/>
        <v>0</v>
      </c>
      <c r="F168" s="24">
        <f ca="1">IFERROR(INDEX(Feiertage!$Y$2:$Y$34,MATCH(A168,_FeiertagsDaten,0)),0)</f>
        <v>2</v>
      </c>
      <c r="G168" s="24">
        <f ca="1">IFERROR(INDEX(Ereignisse!$R$2:$R$37,MATCH(A168,_EreignisseDatum,0)),0)</f>
        <v>0</v>
      </c>
      <c r="H168" s="24">
        <f ca="1">IFERROR(INDEX(Ereignisse!$R$2:$R$37,MATCH(A168,_EreignisseDatum,0)+IF(INDEX(_EreignisseHaeufigkeit,MATCH(A168,_EreignisseDatum,0))=2,1,0)),0)</f>
        <v>0</v>
      </c>
      <c r="I168" s="24">
        <f t="shared" ca="1" si="7"/>
        <v>2</v>
      </c>
    </row>
    <row r="169" spans="1:9" x14ac:dyDescent="0.2">
      <c r="A169" s="19">
        <f t="shared" si="8"/>
        <v>44729</v>
      </c>
      <c r="B169" s="24">
        <f ca="1">IFERROR(INDEX(Feiertage!$V$2:$V$34,MATCH(A169,_FeiertagsDaten,0)),0)</f>
        <v>0</v>
      </c>
      <c r="C169" s="24">
        <f ca="1">IFERROR(INDEX(Ereignisse!$O$2:$O$37,MATCH(A169,_EreignisseDatum,0)),0)</f>
        <v>0</v>
      </c>
      <c r="D169" s="24">
        <f ca="1">IFERROR(INDEX(Ereignisse!$O$2:$O$37,MATCH(A169,_EreignisseDatum,0)+IF(INDEX(_EreignisseHaeufigkeit,MATCH(A169,_EreignisseDatum,0))=2,1,0)),0)</f>
        <v>0</v>
      </c>
      <c r="E169" s="24">
        <f t="shared" si="6"/>
        <v>0</v>
      </c>
      <c r="F169" s="24">
        <f ca="1">IFERROR(INDEX(Feiertage!$Y$2:$Y$34,MATCH(A169,_FeiertagsDaten,0)),0)</f>
        <v>0</v>
      </c>
      <c r="G169" s="24">
        <f ca="1">IFERROR(INDEX(Ereignisse!$R$2:$R$37,MATCH(A169,_EreignisseDatum,0)),0)</f>
        <v>0</v>
      </c>
      <c r="H169" s="24">
        <f ca="1">IFERROR(INDEX(Ereignisse!$R$2:$R$37,MATCH(A169,_EreignisseDatum,0)+IF(INDEX(_EreignisseHaeufigkeit,MATCH(A169,_EreignisseDatum,0))=2,1,0)),0)</f>
        <v>0</v>
      </c>
      <c r="I169" s="24">
        <f t="shared" ca="1" si="7"/>
        <v>0</v>
      </c>
    </row>
    <row r="170" spans="1:9" x14ac:dyDescent="0.2">
      <c r="A170" s="19">
        <f t="shared" si="8"/>
        <v>44730</v>
      </c>
      <c r="B170" s="24">
        <f ca="1">IFERROR(INDEX(Feiertage!$V$2:$V$34,MATCH(A170,_FeiertagsDaten,0)),0)</f>
        <v>0</v>
      </c>
      <c r="C170" s="24">
        <f ca="1">IFERROR(INDEX(Ereignisse!$O$2:$O$37,MATCH(A170,_EreignisseDatum,0)),0)</f>
        <v>0</v>
      </c>
      <c r="D170" s="24">
        <f ca="1">IFERROR(INDEX(Ereignisse!$O$2:$O$37,MATCH(A170,_EreignisseDatum,0)+IF(INDEX(_EreignisseHaeufigkeit,MATCH(A170,_EreignisseDatum,0))=2,1,0)),0)</f>
        <v>0</v>
      </c>
      <c r="E170" s="24">
        <f t="shared" si="6"/>
        <v>1</v>
      </c>
      <c r="F170" s="24">
        <f ca="1">IFERROR(INDEX(Feiertage!$Y$2:$Y$34,MATCH(A170,_FeiertagsDaten,0)),0)</f>
        <v>0</v>
      </c>
      <c r="G170" s="24">
        <f ca="1">IFERROR(INDEX(Ereignisse!$R$2:$R$37,MATCH(A170,_EreignisseDatum,0)),0)</f>
        <v>0</v>
      </c>
      <c r="H170" s="24">
        <f ca="1">IFERROR(INDEX(Ereignisse!$R$2:$R$37,MATCH(A170,_EreignisseDatum,0)+IF(INDEX(_EreignisseHaeufigkeit,MATCH(A170,_EreignisseDatum,0))=2,1,0)),0)</f>
        <v>0</v>
      </c>
      <c r="I170" s="24">
        <f t="shared" ca="1" si="7"/>
        <v>1</v>
      </c>
    </row>
    <row r="171" spans="1:9" x14ac:dyDescent="0.2">
      <c r="A171" s="19">
        <f t="shared" si="8"/>
        <v>44731</v>
      </c>
      <c r="B171" s="24">
        <f ca="1">IFERROR(INDEX(Feiertage!$V$2:$V$34,MATCH(A171,_FeiertagsDaten,0)),0)</f>
        <v>0</v>
      </c>
      <c r="C171" s="24">
        <f ca="1">IFERROR(INDEX(Ereignisse!$O$2:$O$37,MATCH(A171,_EreignisseDatum,0)),0)</f>
        <v>0</v>
      </c>
      <c r="D171" s="24">
        <f ca="1">IFERROR(INDEX(Ereignisse!$O$2:$O$37,MATCH(A171,_EreignisseDatum,0)+IF(INDEX(_EreignisseHaeufigkeit,MATCH(A171,_EreignisseDatum,0))=2,1,0)),0)</f>
        <v>0</v>
      </c>
      <c r="E171" s="24">
        <f t="shared" si="6"/>
        <v>2</v>
      </c>
      <c r="F171" s="24">
        <f ca="1">IFERROR(INDEX(Feiertage!$Y$2:$Y$34,MATCH(A171,_FeiertagsDaten,0)),0)</f>
        <v>0</v>
      </c>
      <c r="G171" s="24">
        <f ca="1">IFERROR(INDEX(Ereignisse!$R$2:$R$37,MATCH(A171,_EreignisseDatum,0)),0)</f>
        <v>0</v>
      </c>
      <c r="H171" s="24">
        <f ca="1">IFERROR(INDEX(Ereignisse!$R$2:$R$37,MATCH(A171,_EreignisseDatum,0)+IF(INDEX(_EreignisseHaeufigkeit,MATCH(A171,_EreignisseDatum,0))=2,1,0)),0)</f>
        <v>0</v>
      </c>
      <c r="I171" s="24">
        <f t="shared" ca="1" si="7"/>
        <v>2</v>
      </c>
    </row>
    <row r="172" spans="1:9" x14ac:dyDescent="0.2">
      <c r="A172" s="19">
        <f t="shared" si="8"/>
        <v>44732</v>
      </c>
      <c r="B172" s="24">
        <f ca="1">IFERROR(INDEX(Feiertage!$V$2:$V$34,MATCH(A172,_FeiertagsDaten,0)),0)</f>
        <v>0</v>
      </c>
      <c r="C172" s="24">
        <f ca="1">IFERROR(INDEX(Ereignisse!$O$2:$O$37,MATCH(A172,_EreignisseDatum,0)),0)</f>
        <v>0</v>
      </c>
      <c r="D172" s="24">
        <f ca="1">IFERROR(INDEX(Ereignisse!$O$2:$O$37,MATCH(A172,_EreignisseDatum,0)+IF(INDEX(_EreignisseHaeufigkeit,MATCH(A172,_EreignisseDatum,0))=2,1,0)),0)</f>
        <v>0</v>
      </c>
      <c r="E172" s="24">
        <f t="shared" si="6"/>
        <v>0</v>
      </c>
      <c r="F172" s="24">
        <f ca="1">IFERROR(INDEX(Feiertage!$Y$2:$Y$34,MATCH(A172,_FeiertagsDaten,0)),0)</f>
        <v>0</v>
      </c>
      <c r="G172" s="24">
        <f ca="1">IFERROR(INDEX(Ereignisse!$R$2:$R$37,MATCH(A172,_EreignisseDatum,0)),0)</f>
        <v>0</v>
      </c>
      <c r="H172" s="24">
        <f ca="1">IFERROR(INDEX(Ereignisse!$R$2:$R$37,MATCH(A172,_EreignisseDatum,0)+IF(INDEX(_EreignisseHaeufigkeit,MATCH(A172,_EreignisseDatum,0))=2,1,0)),0)</f>
        <v>0</v>
      </c>
      <c r="I172" s="24">
        <f t="shared" ca="1" si="7"/>
        <v>0</v>
      </c>
    </row>
    <row r="173" spans="1:9" x14ac:dyDescent="0.2">
      <c r="A173" s="19">
        <f t="shared" si="8"/>
        <v>44733</v>
      </c>
      <c r="B173" s="24">
        <f ca="1">IFERROR(INDEX(Feiertage!$V$2:$V$34,MATCH(A173,_FeiertagsDaten,0)),0)</f>
        <v>0</v>
      </c>
      <c r="C173" s="24">
        <f ca="1">IFERROR(INDEX(Ereignisse!$O$2:$O$37,MATCH(A173,_EreignisseDatum,0)),0)</f>
        <v>0</v>
      </c>
      <c r="D173" s="24">
        <f ca="1">IFERROR(INDEX(Ereignisse!$O$2:$O$37,MATCH(A173,_EreignisseDatum,0)+IF(INDEX(_EreignisseHaeufigkeit,MATCH(A173,_EreignisseDatum,0))=2,1,0)),0)</f>
        <v>0</v>
      </c>
      <c r="E173" s="24">
        <f t="shared" si="6"/>
        <v>0</v>
      </c>
      <c r="F173" s="24">
        <f ca="1">IFERROR(INDEX(Feiertage!$Y$2:$Y$34,MATCH(A173,_FeiertagsDaten,0)),0)</f>
        <v>0</v>
      </c>
      <c r="G173" s="24">
        <f ca="1">IFERROR(INDEX(Ereignisse!$R$2:$R$37,MATCH(A173,_EreignisseDatum,0)),0)</f>
        <v>0</v>
      </c>
      <c r="H173" s="24">
        <f ca="1">IFERROR(INDEX(Ereignisse!$R$2:$R$37,MATCH(A173,_EreignisseDatum,0)+IF(INDEX(_EreignisseHaeufigkeit,MATCH(A173,_EreignisseDatum,0))=2,1,0)),0)</f>
        <v>0</v>
      </c>
      <c r="I173" s="24">
        <f t="shared" ca="1" si="7"/>
        <v>0</v>
      </c>
    </row>
    <row r="174" spans="1:9" x14ac:dyDescent="0.2">
      <c r="A174" s="19">
        <f t="shared" si="8"/>
        <v>44734</v>
      </c>
      <c r="B174" s="24">
        <f ca="1">IFERROR(INDEX(Feiertage!$V$2:$V$34,MATCH(A174,_FeiertagsDaten,0)),0)</f>
        <v>0</v>
      </c>
      <c r="C174" s="24">
        <f ca="1">IFERROR(INDEX(Ereignisse!$O$2:$O$37,MATCH(A174,_EreignisseDatum,0)),0)</f>
        <v>0</v>
      </c>
      <c r="D174" s="24">
        <f ca="1">IFERROR(INDEX(Ereignisse!$O$2:$O$37,MATCH(A174,_EreignisseDatum,0)+IF(INDEX(_EreignisseHaeufigkeit,MATCH(A174,_EreignisseDatum,0))=2,1,0)),0)</f>
        <v>0</v>
      </c>
      <c r="E174" s="24">
        <f t="shared" si="6"/>
        <v>0</v>
      </c>
      <c r="F174" s="24">
        <f ca="1">IFERROR(INDEX(Feiertage!$Y$2:$Y$34,MATCH(A174,_FeiertagsDaten,0)),0)</f>
        <v>0</v>
      </c>
      <c r="G174" s="24">
        <f ca="1">IFERROR(INDEX(Ereignisse!$R$2:$R$37,MATCH(A174,_EreignisseDatum,0)),0)</f>
        <v>0</v>
      </c>
      <c r="H174" s="24">
        <f ca="1">IFERROR(INDEX(Ereignisse!$R$2:$R$37,MATCH(A174,_EreignisseDatum,0)+IF(INDEX(_EreignisseHaeufigkeit,MATCH(A174,_EreignisseDatum,0))=2,1,0)),0)</f>
        <v>0</v>
      </c>
      <c r="I174" s="24">
        <f t="shared" ca="1" si="7"/>
        <v>0</v>
      </c>
    </row>
    <row r="175" spans="1:9" x14ac:dyDescent="0.2">
      <c r="A175" s="19">
        <f t="shared" si="8"/>
        <v>44735</v>
      </c>
      <c r="B175" s="24">
        <f ca="1">IFERROR(INDEX(Feiertage!$V$2:$V$34,MATCH(A175,_FeiertagsDaten,0)),0)</f>
        <v>0</v>
      </c>
      <c r="C175" s="24">
        <f ca="1">IFERROR(INDEX(Ereignisse!$O$2:$O$37,MATCH(A175,_EreignisseDatum,0)),0)</f>
        <v>0</v>
      </c>
      <c r="D175" s="24">
        <f ca="1">IFERROR(INDEX(Ereignisse!$O$2:$O$37,MATCH(A175,_EreignisseDatum,0)+IF(INDEX(_EreignisseHaeufigkeit,MATCH(A175,_EreignisseDatum,0))=2,1,0)),0)</f>
        <v>0</v>
      </c>
      <c r="E175" s="24">
        <f t="shared" si="6"/>
        <v>0</v>
      </c>
      <c r="F175" s="24">
        <f ca="1">IFERROR(INDEX(Feiertage!$Y$2:$Y$34,MATCH(A175,_FeiertagsDaten,0)),0)</f>
        <v>0</v>
      </c>
      <c r="G175" s="24">
        <f ca="1">IFERROR(INDEX(Ereignisse!$R$2:$R$37,MATCH(A175,_EreignisseDatum,0)),0)</f>
        <v>0</v>
      </c>
      <c r="H175" s="24">
        <f ca="1">IFERROR(INDEX(Ereignisse!$R$2:$R$37,MATCH(A175,_EreignisseDatum,0)+IF(INDEX(_EreignisseHaeufigkeit,MATCH(A175,_EreignisseDatum,0))=2,1,0)),0)</f>
        <v>0</v>
      </c>
      <c r="I175" s="24">
        <f t="shared" ca="1" si="7"/>
        <v>0</v>
      </c>
    </row>
    <row r="176" spans="1:9" x14ac:dyDescent="0.2">
      <c r="A176" s="19">
        <f t="shared" si="8"/>
        <v>44736</v>
      </c>
      <c r="B176" s="24">
        <f ca="1">IFERROR(INDEX(Feiertage!$V$2:$V$34,MATCH(A176,_FeiertagsDaten,0)),0)</f>
        <v>0</v>
      </c>
      <c r="C176" s="24">
        <f ca="1">IFERROR(INDEX(Ereignisse!$O$2:$O$37,MATCH(A176,_EreignisseDatum,0)),0)</f>
        <v>0</v>
      </c>
      <c r="D176" s="24">
        <f ca="1">IFERROR(INDEX(Ereignisse!$O$2:$O$37,MATCH(A176,_EreignisseDatum,0)+IF(INDEX(_EreignisseHaeufigkeit,MATCH(A176,_EreignisseDatum,0))=2,1,0)),0)</f>
        <v>0</v>
      </c>
      <c r="E176" s="24">
        <f t="shared" si="6"/>
        <v>0</v>
      </c>
      <c r="F176" s="24">
        <f ca="1">IFERROR(INDEX(Feiertage!$Y$2:$Y$34,MATCH(A176,_FeiertagsDaten,0)),0)</f>
        <v>0</v>
      </c>
      <c r="G176" s="24">
        <f ca="1">IFERROR(INDEX(Ereignisse!$R$2:$R$37,MATCH(A176,_EreignisseDatum,0)),0)</f>
        <v>0</v>
      </c>
      <c r="H176" s="24">
        <f ca="1">IFERROR(INDEX(Ereignisse!$R$2:$R$37,MATCH(A176,_EreignisseDatum,0)+IF(INDEX(_EreignisseHaeufigkeit,MATCH(A176,_EreignisseDatum,0))=2,1,0)),0)</f>
        <v>0</v>
      </c>
      <c r="I176" s="24">
        <f t="shared" ca="1" si="7"/>
        <v>0</v>
      </c>
    </row>
    <row r="177" spans="1:9" x14ac:dyDescent="0.2">
      <c r="A177" s="19">
        <f t="shared" si="8"/>
        <v>44737</v>
      </c>
      <c r="B177" s="24">
        <f ca="1">IFERROR(INDEX(Feiertage!$V$2:$V$34,MATCH(A177,_FeiertagsDaten,0)),0)</f>
        <v>0</v>
      </c>
      <c r="C177" s="24">
        <f ca="1">IFERROR(INDEX(Ereignisse!$O$2:$O$37,MATCH(A177,_EreignisseDatum,0)),0)</f>
        <v>0</v>
      </c>
      <c r="D177" s="24">
        <f ca="1">IFERROR(INDEX(Ereignisse!$O$2:$O$37,MATCH(A177,_EreignisseDatum,0)+IF(INDEX(_EreignisseHaeufigkeit,MATCH(A177,_EreignisseDatum,0))=2,1,0)),0)</f>
        <v>0</v>
      </c>
      <c r="E177" s="24">
        <f t="shared" si="6"/>
        <v>1</v>
      </c>
      <c r="F177" s="24">
        <f ca="1">IFERROR(INDEX(Feiertage!$Y$2:$Y$34,MATCH(A177,_FeiertagsDaten,0)),0)</f>
        <v>0</v>
      </c>
      <c r="G177" s="24">
        <f ca="1">IFERROR(INDEX(Ereignisse!$R$2:$R$37,MATCH(A177,_EreignisseDatum,0)),0)</f>
        <v>0</v>
      </c>
      <c r="H177" s="24">
        <f ca="1">IFERROR(INDEX(Ereignisse!$R$2:$R$37,MATCH(A177,_EreignisseDatum,0)+IF(INDEX(_EreignisseHaeufigkeit,MATCH(A177,_EreignisseDatum,0))=2,1,0)),0)</f>
        <v>0</v>
      </c>
      <c r="I177" s="24">
        <f t="shared" ca="1" si="7"/>
        <v>1</v>
      </c>
    </row>
    <row r="178" spans="1:9" x14ac:dyDescent="0.2">
      <c r="A178" s="19">
        <f t="shared" si="8"/>
        <v>44738</v>
      </c>
      <c r="B178" s="24">
        <f ca="1">IFERROR(INDEX(Feiertage!$V$2:$V$34,MATCH(A178,_FeiertagsDaten,0)),0)</f>
        <v>0</v>
      </c>
      <c r="C178" s="24">
        <f ca="1">IFERROR(INDEX(Ereignisse!$O$2:$O$37,MATCH(A178,_EreignisseDatum,0)),0)</f>
        <v>0</v>
      </c>
      <c r="D178" s="24">
        <f ca="1">IFERROR(INDEX(Ereignisse!$O$2:$O$37,MATCH(A178,_EreignisseDatum,0)+IF(INDEX(_EreignisseHaeufigkeit,MATCH(A178,_EreignisseDatum,0))=2,1,0)),0)</f>
        <v>0</v>
      </c>
      <c r="E178" s="24">
        <f t="shared" si="6"/>
        <v>2</v>
      </c>
      <c r="F178" s="24">
        <f ca="1">IFERROR(INDEX(Feiertage!$Y$2:$Y$34,MATCH(A178,_FeiertagsDaten,0)),0)</f>
        <v>0</v>
      </c>
      <c r="G178" s="24">
        <f ca="1">IFERROR(INDEX(Ereignisse!$R$2:$R$37,MATCH(A178,_EreignisseDatum,0)),0)</f>
        <v>0</v>
      </c>
      <c r="H178" s="24">
        <f ca="1">IFERROR(INDEX(Ereignisse!$R$2:$R$37,MATCH(A178,_EreignisseDatum,0)+IF(INDEX(_EreignisseHaeufigkeit,MATCH(A178,_EreignisseDatum,0))=2,1,0)),0)</f>
        <v>0</v>
      </c>
      <c r="I178" s="24">
        <f t="shared" ca="1" si="7"/>
        <v>2</v>
      </c>
    </row>
    <row r="179" spans="1:9" x14ac:dyDescent="0.2">
      <c r="A179" s="19">
        <f t="shared" si="8"/>
        <v>44739</v>
      </c>
      <c r="B179" s="24">
        <f ca="1">IFERROR(INDEX(Feiertage!$V$2:$V$34,MATCH(A179,_FeiertagsDaten,0)),0)</f>
        <v>0</v>
      </c>
      <c r="C179" s="24">
        <f ca="1">IFERROR(INDEX(Ereignisse!$O$2:$O$37,MATCH(A179,_EreignisseDatum,0)),0)</f>
        <v>0</v>
      </c>
      <c r="D179" s="24">
        <f ca="1">IFERROR(INDEX(Ereignisse!$O$2:$O$37,MATCH(A179,_EreignisseDatum,0)+IF(INDEX(_EreignisseHaeufigkeit,MATCH(A179,_EreignisseDatum,0))=2,1,0)),0)</f>
        <v>0</v>
      </c>
      <c r="E179" s="24">
        <f t="shared" si="6"/>
        <v>0</v>
      </c>
      <c r="F179" s="24">
        <f ca="1">IFERROR(INDEX(Feiertage!$Y$2:$Y$34,MATCH(A179,_FeiertagsDaten,0)),0)</f>
        <v>0</v>
      </c>
      <c r="G179" s="24">
        <f ca="1">IFERROR(INDEX(Ereignisse!$R$2:$R$37,MATCH(A179,_EreignisseDatum,0)),0)</f>
        <v>0</v>
      </c>
      <c r="H179" s="24">
        <f ca="1">IFERROR(INDEX(Ereignisse!$R$2:$R$37,MATCH(A179,_EreignisseDatum,0)+IF(INDEX(_EreignisseHaeufigkeit,MATCH(A179,_EreignisseDatum,0))=2,1,0)),0)</f>
        <v>0</v>
      </c>
      <c r="I179" s="24">
        <f t="shared" ca="1" si="7"/>
        <v>0</v>
      </c>
    </row>
    <row r="180" spans="1:9" x14ac:dyDescent="0.2">
      <c r="A180" s="19">
        <f t="shared" si="8"/>
        <v>44740</v>
      </c>
      <c r="B180" s="24">
        <f ca="1">IFERROR(INDEX(Feiertage!$V$2:$V$34,MATCH(A180,_FeiertagsDaten,0)),0)</f>
        <v>0</v>
      </c>
      <c r="C180" s="24">
        <f ca="1">IFERROR(INDEX(Ereignisse!$O$2:$O$37,MATCH(A180,_EreignisseDatum,0)),0)</f>
        <v>0</v>
      </c>
      <c r="D180" s="24">
        <f ca="1">IFERROR(INDEX(Ereignisse!$O$2:$O$37,MATCH(A180,_EreignisseDatum,0)+IF(INDEX(_EreignisseHaeufigkeit,MATCH(A180,_EreignisseDatum,0))=2,1,0)),0)</f>
        <v>0</v>
      </c>
      <c r="E180" s="24">
        <f t="shared" si="6"/>
        <v>0</v>
      </c>
      <c r="F180" s="24">
        <f ca="1">IFERROR(INDEX(Feiertage!$Y$2:$Y$34,MATCH(A180,_FeiertagsDaten,0)),0)</f>
        <v>0</v>
      </c>
      <c r="G180" s="24">
        <f ca="1">IFERROR(INDEX(Ereignisse!$R$2:$R$37,MATCH(A180,_EreignisseDatum,0)),0)</f>
        <v>0</v>
      </c>
      <c r="H180" s="24">
        <f ca="1">IFERROR(INDEX(Ereignisse!$R$2:$R$37,MATCH(A180,_EreignisseDatum,0)+IF(INDEX(_EreignisseHaeufigkeit,MATCH(A180,_EreignisseDatum,0))=2,1,0)),0)</f>
        <v>0</v>
      </c>
      <c r="I180" s="24">
        <f t="shared" ca="1" si="7"/>
        <v>0</v>
      </c>
    </row>
    <row r="181" spans="1:9" x14ac:dyDescent="0.2">
      <c r="A181" s="19">
        <f t="shared" si="8"/>
        <v>44741</v>
      </c>
      <c r="B181" s="24">
        <f ca="1">IFERROR(INDEX(Feiertage!$V$2:$V$34,MATCH(A181,_FeiertagsDaten,0)),0)</f>
        <v>0</v>
      </c>
      <c r="C181" s="24">
        <f ca="1">IFERROR(INDEX(Ereignisse!$O$2:$O$37,MATCH(A181,_EreignisseDatum,0)),0)</f>
        <v>0</v>
      </c>
      <c r="D181" s="24">
        <f ca="1">IFERROR(INDEX(Ereignisse!$O$2:$O$37,MATCH(A181,_EreignisseDatum,0)+IF(INDEX(_EreignisseHaeufigkeit,MATCH(A181,_EreignisseDatum,0))=2,1,0)),0)</f>
        <v>0</v>
      </c>
      <c r="E181" s="24">
        <f t="shared" si="6"/>
        <v>0</v>
      </c>
      <c r="F181" s="24">
        <f ca="1">IFERROR(INDEX(Feiertage!$Y$2:$Y$34,MATCH(A181,_FeiertagsDaten,0)),0)</f>
        <v>0</v>
      </c>
      <c r="G181" s="24">
        <f ca="1">IFERROR(INDEX(Ereignisse!$R$2:$R$37,MATCH(A181,_EreignisseDatum,0)),0)</f>
        <v>0</v>
      </c>
      <c r="H181" s="24">
        <f ca="1">IFERROR(INDEX(Ereignisse!$R$2:$R$37,MATCH(A181,_EreignisseDatum,0)+IF(INDEX(_EreignisseHaeufigkeit,MATCH(A181,_EreignisseDatum,0))=2,1,0)),0)</f>
        <v>0</v>
      </c>
      <c r="I181" s="24">
        <f t="shared" ca="1" si="7"/>
        <v>0</v>
      </c>
    </row>
    <row r="182" spans="1:9" x14ac:dyDescent="0.2">
      <c r="A182" s="19">
        <f t="shared" si="8"/>
        <v>44742</v>
      </c>
      <c r="B182" s="24">
        <f ca="1">IFERROR(INDEX(Feiertage!$V$2:$V$34,MATCH(A182,_FeiertagsDaten,0)),0)</f>
        <v>0</v>
      </c>
      <c r="C182" s="24">
        <f ca="1">IFERROR(INDEX(Ereignisse!$O$2:$O$37,MATCH(A182,_EreignisseDatum,0)),0)</f>
        <v>0</v>
      </c>
      <c r="D182" s="24">
        <f ca="1">IFERROR(INDEX(Ereignisse!$O$2:$O$37,MATCH(A182,_EreignisseDatum,0)+IF(INDEX(_EreignisseHaeufigkeit,MATCH(A182,_EreignisseDatum,0))=2,1,0)),0)</f>
        <v>0</v>
      </c>
      <c r="E182" s="24">
        <f t="shared" si="6"/>
        <v>0</v>
      </c>
      <c r="F182" s="24">
        <f ca="1">IFERROR(INDEX(Feiertage!$Y$2:$Y$34,MATCH(A182,_FeiertagsDaten,0)),0)</f>
        <v>0</v>
      </c>
      <c r="G182" s="24">
        <f ca="1">IFERROR(INDEX(Ereignisse!$R$2:$R$37,MATCH(A182,_EreignisseDatum,0)),0)</f>
        <v>0</v>
      </c>
      <c r="H182" s="24">
        <f ca="1">IFERROR(INDEX(Ereignisse!$R$2:$R$37,MATCH(A182,_EreignisseDatum,0)+IF(INDEX(_EreignisseHaeufigkeit,MATCH(A182,_EreignisseDatum,0))=2,1,0)),0)</f>
        <v>0</v>
      </c>
      <c r="I182" s="24">
        <f t="shared" ca="1" si="7"/>
        <v>0</v>
      </c>
    </row>
    <row r="183" spans="1:9" x14ac:dyDescent="0.2">
      <c r="A183" s="19">
        <f t="shared" si="8"/>
        <v>44743</v>
      </c>
      <c r="B183" s="24">
        <f ca="1">IFERROR(INDEX(Feiertage!$V$2:$V$34,MATCH(A183,_FeiertagsDaten,0)),0)</f>
        <v>0</v>
      </c>
      <c r="C183" s="24">
        <f ca="1">IFERROR(INDEX(Ereignisse!$O$2:$O$37,MATCH(A183,_EreignisseDatum,0)),0)</f>
        <v>0</v>
      </c>
      <c r="D183" s="24">
        <f ca="1">IFERROR(INDEX(Ereignisse!$O$2:$O$37,MATCH(A183,_EreignisseDatum,0)+IF(INDEX(_EreignisseHaeufigkeit,MATCH(A183,_EreignisseDatum,0))=2,1,0)),0)</f>
        <v>0</v>
      </c>
      <c r="E183" s="24">
        <f t="shared" si="6"/>
        <v>0</v>
      </c>
      <c r="F183" s="24">
        <f ca="1">IFERROR(INDEX(Feiertage!$Y$2:$Y$34,MATCH(A183,_FeiertagsDaten,0)),0)</f>
        <v>0</v>
      </c>
      <c r="G183" s="24">
        <f ca="1">IFERROR(INDEX(Ereignisse!$R$2:$R$37,MATCH(A183,_EreignisseDatum,0)),0)</f>
        <v>0</v>
      </c>
      <c r="H183" s="24">
        <f ca="1">IFERROR(INDEX(Ereignisse!$R$2:$R$37,MATCH(A183,_EreignisseDatum,0)+IF(INDEX(_EreignisseHaeufigkeit,MATCH(A183,_EreignisseDatum,0))=2,1,0)),0)</f>
        <v>0</v>
      </c>
      <c r="I183" s="24">
        <f t="shared" ca="1" si="7"/>
        <v>0</v>
      </c>
    </row>
    <row r="184" spans="1:9" x14ac:dyDescent="0.2">
      <c r="A184" s="19">
        <f t="shared" si="8"/>
        <v>44744</v>
      </c>
      <c r="B184" s="24">
        <f ca="1">IFERROR(INDEX(Feiertage!$V$2:$V$34,MATCH(A184,_FeiertagsDaten,0)),0)</f>
        <v>0</v>
      </c>
      <c r="C184" s="24">
        <f ca="1">IFERROR(INDEX(Ereignisse!$O$2:$O$37,MATCH(A184,_EreignisseDatum,0)),0)</f>
        <v>0</v>
      </c>
      <c r="D184" s="24">
        <f ca="1">IFERROR(INDEX(Ereignisse!$O$2:$O$37,MATCH(A184,_EreignisseDatum,0)+IF(INDEX(_EreignisseHaeufigkeit,MATCH(A184,_EreignisseDatum,0))=2,1,0)),0)</f>
        <v>0</v>
      </c>
      <c r="E184" s="24">
        <f t="shared" si="6"/>
        <v>1</v>
      </c>
      <c r="F184" s="24">
        <f ca="1">IFERROR(INDEX(Feiertage!$Y$2:$Y$34,MATCH(A184,_FeiertagsDaten,0)),0)</f>
        <v>0</v>
      </c>
      <c r="G184" s="24">
        <f ca="1">IFERROR(INDEX(Ereignisse!$R$2:$R$37,MATCH(A184,_EreignisseDatum,0)),0)</f>
        <v>0</v>
      </c>
      <c r="H184" s="24">
        <f ca="1">IFERROR(INDEX(Ereignisse!$R$2:$R$37,MATCH(A184,_EreignisseDatum,0)+IF(INDEX(_EreignisseHaeufigkeit,MATCH(A184,_EreignisseDatum,0))=2,1,0)),0)</f>
        <v>0</v>
      </c>
      <c r="I184" s="24">
        <f t="shared" ca="1" si="7"/>
        <v>1</v>
      </c>
    </row>
    <row r="185" spans="1:9" x14ac:dyDescent="0.2">
      <c r="A185" s="19">
        <f t="shared" si="8"/>
        <v>44745</v>
      </c>
      <c r="B185" s="24">
        <f ca="1">IFERROR(INDEX(Feiertage!$V$2:$V$34,MATCH(A185,_FeiertagsDaten,0)),0)</f>
        <v>0</v>
      </c>
      <c r="C185" s="24">
        <f ca="1">IFERROR(INDEX(Ereignisse!$O$2:$O$37,MATCH(A185,_EreignisseDatum,0)),0)</f>
        <v>0</v>
      </c>
      <c r="D185" s="24">
        <f ca="1">IFERROR(INDEX(Ereignisse!$O$2:$O$37,MATCH(A185,_EreignisseDatum,0)+IF(INDEX(_EreignisseHaeufigkeit,MATCH(A185,_EreignisseDatum,0))=2,1,0)),0)</f>
        <v>0</v>
      </c>
      <c r="E185" s="24">
        <f t="shared" si="6"/>
        <v>2</v>
      </c>
      <c r="F185" s="24">
        <f ca="1">IFERROR(INDEX(Feiertage!$Y$2:$Y$34,MATCH(A185,_FeiertagsDaten,0)),0)</f>
        <v>0</v>
      </c>
      <c r="G185" s="24">
        <f ca="1">IFERROR(INDEX(Ereignisse!$R$2:$R$37,MATCH(A185,_EreignisseDatum,0)),0)</f>
        <v>0</v>
      </c>
      <c r="H185" s="24">
        <f ca="1">IFERROR(INDEX(Ereignisse!$R$2:$R$37,MATCH(A185,_EreignisseDatum,0)+IF(INDEX(_EreignisseHaeufigkeit,MATCH(A185,_EreignisseDatum,0))=2,1,0)),0)</f>
        <v>0</v>
      </c>
      <c r="I185" s="24">
        <f t="shared" ca="1" si="7"/>
        <v>2</v>
      </c>
    </row>
    <row r="186" spans="1:9" x14ac:dyDescent="0.2">
      <c r="A186" s="19">
        <f t="shared" si="8"/>
        <v>44746</v>
      </c>
      <c r="B186" s="24">
        <f ca="1">IFERROR(INDEX(Feiertage!$V$2:$V$34,MATCH(A186,_FeiertagsDaten,0)),0)</f>
        <v>0</v>
      </c>
      <c r="C186" s="24">
        <f ca="1">IFERROR(INDEX(Ereignisse!$O$2:$O$37,MATCH(A186,_EreignisseDatum,0)),0)</f>
        <v>0</v>
      </c>
      <c r="D186" s="24">
        <f ca="1">IFERROR(INDEX(Ereignisse!$O$2:$O$37,MATCH(A186,_EreignisseDatum,0)+IF(INDEX(_EreignisseHaeufigkeit,MATCH(A186,_EreignisseDatum,0))=2,1,0)),0)</f>
        <v>0</v>
      </c>
      <c r="E186" s="24">
        <f t="shared" si="6"/>
        <v>0</v>
      </c>
      <c r="F186" s="24">
        <f ca="1">IFERROR(INDEX(Feiertage!$Y$2:$Y$34,MATCH(A186,_FeiertagsDaten,0)),0)</f>
        <v>0</v>
      </c>
      <c r="G186" s="24">
        <f ca="1">IFERROR(INDEX(Ereignisse!$R$2:$R$37,MATCH(A186,_EreignisseDatum,0)),0)</f>
        <v>0</v>
      </c>
      <c r="H186" s="24">
        <f ca="1">IFERROR(INDEX(Ereignisse!$R$2:$R$37,MATCH(A186,_EreignisseDatum,0)+IF(INDEX(_EreignisseHaeufigkeit,MATCH(A186,_EreignisseDatum,0))=2,1,0)),0)</f>
        <v>0</v>
      </c>
      <c r="I186" s="24">
        <f t="shared" ca="1" si="7"/>
        <v>0</v>
      </c>
    </row>
    <row r="187" spans="1:9" x14ac:dyDescent="0.2">
      <c r="A187" s="19">
        <f t="shared" si="8"/>
        <v>44747</v>
      </c>
      <c r="B187" s="24">
        <f ca="1">IFERROR(INDEX(Feiertage!$V$2:$V$34,MATCH(A187,_FeiertagsDaten,0)),0)</f>
        <v>0</v>
      </c>
      <c r="C187" s="24">
        <f ca="1">IFERROR(INDEX(Ereignisse!$O$2:$O$37,MATCH(A187,_EreignisseDatum,0)),0)</f>
        <v>0</v>
      </c>
      <c r="D187" s="24">
        <f ca="1">IFERROR(INDEX(Ereignisse!$O$2:$O$37,MATCH(A187,_EreignisseDatum,0)+IF(INDEX(_EreignisseHaeufigkeit,MATCH(A187,_EreignisseDatum,0))=2,1,0)),0)</f>
        <v>0</v>
      </c>
      <c r="E187" s="24">
        <f t="shared" si="6"/>
        <v>0</v>
      </c>
      <c r="F187" s="24">
        <f ca="1">IFERROR(INDEX(Feiertage!$Y$2:$Y$34,MATCH(A187,_FeiertagsDaten,0)),0)</f>
        <v>0</v>
      </c>
      <c r="G187" s="24">
        <f ca="1">IFERROR(INDEX(Ereignisse!$R$2:$R$37,MATCH(A187,_EreignisseDatum,0)),0)</f>
        <v>0</v>
      </c>
      <c r="H187" s="24">
        <f ca="1">IFERROR(INDEX(Ereignisse!$R$2:$R$37,MATCH(A187,_EreignisseDatum,0)+IF(INDEX(_EreignisseHaeufigkeit,MATCH(A187,_EreignisseDatum,0))=2,1,0)),0)</f>
        <v>0</v>
      </c>
      <c r="I187" s="24">
        <f t="shared" ca="1" si="7"/>
        <v>0</v>
      </c>
    </row>
    <row r="188" spans="1:9" x14ac:dyDescent="0.2">
      <c r="A188" s="19">
        <f t="shared" si="8"/>
        <v>44748</v>
      </c>
      <c r="B188" s="24">
        <f ca="1">IFERROR(INDEX(Feiertage!$V$2:$V$34,MATCH(A188,_FeiertagsDaten,0)),0)</f>
        <v>0</v>
      </c>
      <c r="C188" s="24">
        <f ca="1">IFERROR(INDEX(Ereignisse!$O$2:$O$37,MATCH(A188,_EreignisseDatum,0)),0)</f>
        <v>0</v>
      </c>
      <c r="D188" s="24">
        <f ca="1">IFERROR(INDEX(Ereignisse!$O$2:$O$37,MATCH(A188,_EreignisseDatum,0)+IF(INDEX(_EreignisseHaeufigkeit,MATCH(A188,_EreignisseDatum,0))=2,1,0)),0)</f>
        <v>0</v>
      </c>
      <c r="E188" s="24">
        <f t="shared" si="6"/>
        <v>0</v>
      </c>
      <c r="F188" s="24">
        <f ca="1">IFERROR(INDEX(Feiertage!$Y$2:$Y$34,MATCH(A188,_FeiertagsDaten,0)),0)</f>
        <v>0</v>
      </c>
      <c r="G188" s="24">
        <f ca="1">IFERROR(INDEX(Ereignisse!$R$2:$R$37,MATCH(A188,_EreignisseDatum,0)),0)</f>
        <v>0</v>
      </c>
      <c r="H188" s="24">
        <f ca="1">IFERROR(INDEX(Ereignisse!$R$2:$R$37,MATCH(A188,_EreignisseDatum,0)+IF(INDEX(_EreignisseHaeufigkeit,MATCH(A188,_EreignisseDatum,0))=2,1,0)),0)</f>
        <v>0</v>
      </c>
      <c r="I188" s="24">
        <f t="shared" ca="1" si="7"/>
        <v>0</v>
      </c>
    </row>
    <row r="189" spans="1:9" x14ac:dyDescent="0.2">
      <c r="A189" s="19">
        <f t="shared" si="8"/>
        <v>44749</v>
      </c>
      <c r="B189" s="24">
        <f ca="1">IFERROR(INDEX(Feiertage!$V$2:$V$34,MATCH(A189,_FeiertagsDaten,0)),0)</f>
        <v>0</v>
      </c>
      <c r="C189" s="24">
        <f ca="1">IFERROR(INDEX(Ereignisse!$O$2:$O$37,MATCH(A189,_EreignisseDatum,0)),0)</f>
        <v>0</v>
      </c>
      <c r="D189" s="24">
        <f ca="1">IFERROR(INDEX(Ereignisse!$O$2:$O$37,MATCH(A189,_EreignisseDatum,0)+IF(INDEX(_EreignisseHaeufigkeit,MATCH(A189,_EreignisseDatum,0))=2,1,0)),0)</f>
        <v>0</v>
      </c>
      <c r="E189" s="24">
        <f t="shared" si="6"/>
        <v>0</v>
      </c>
      <c r="F189" s="24">
        <f ca="1">IFERROR(INDEX(Feiertage!$Y$2:$Y$34,MATCH(A189,_FeiertagsDaten,0)),0)</f>
        <v>0</v>
      </c>
      <c r="G189" s="24">
        <f ca="1">IFERROR(INDEX(Ereignisse!$R$2:$R$37,MATCH(A189,_EreignisseDatum,0)),0)</f>
        <v>0</v>
      </c>
      <c r="H189" s="24">
        <f ca="1">IFERROR(INDEX(Ereignisse!$R$2:$R$37,MATCH(A189,_EreignisseDatum,0)+IF(INDEX(_EreignisseHaeufigkeit,MATCH(A189,_EreignisseDatum,0))=2,1,0)),0)</f>
        <v>0</v>
      </c>
      <c r="I189" s="24">
        <f t="shared" ca="1" si="7"/>
        <v>0</v>
      </c>
    </row>
    <row r="190" spans="1:9" x14ac:dyDescent="0.2">
      <c r="A190" s="19">
        <f t="shared" si="8"/>
        <v>44750</v>
      </c>
      <c r="B190" s="24">
        <f ca="1">IFERROR(INDEX(Feiertage!$V$2:$V$34,MATCH(A190,_FeiertagsDaten,0)),0)</f>
        <v>0</v>
      </c>
      <c r="C190" s="24">
        <f ca="1">IFERROR(INDEX(Ereignisse!$O$2:$O$37,MATCH(A190,_EreignisseDatum,0)),0)</f>
        <v>0</v>
      </c>
      <c r="D190" s="24">
        <f ca="1">IFERROR(INDEX(Ereignisse!$O$2:$O$37,MATCH(A190,_EreignisseDatum,0)+IF(INDEX(_EreignisseHaeufigkeit,MATCH(A190,_EreignisseDatum,0))=2,1,0)),0)</f>
        <v>0</v>
      </c>
      <c r="E190" s="24">
        <f t="shared" si="6"/>
        <v>0</v>
      </c>
      <c r="F190" s="24">
        <f ca="1">IFERROR(INDEX(Feiertage!$Y$2:$Y$34,MATCH(A190,_FeiertagsDaten,0)),0)</f>
        <v>0</v>
      </c>
      <c r="G190" s="24">
        <f ca="1">IFERROR(INDEX(Ereignisse!$R$2:$R$37,MATCH(A190,_EreignisseDatum,0)),0)</f>
        <v>0</v>
      </c>
      <c r="H190" s="24">
        <f ca="1">IFERROR(INDEX(Ereignisse!$R$2:$R$37,MATCH(A190,_EreignisseDatum,0)+IF(INDEX(_EreignisseHaeufigkeit,MATCH(A190,_EreignisseDatum,0))=2,1,0)),0)</f>
        <v>0</v>
      </c>
      <c r="I190" s="24">
        <f t="shared" ca="1" si="7"/>
        <v>0</v>
      </c>
    </row>
    <row r="191" spans="1:9" x14ac:dyDescent="0.2">
      <c r="A191" s="19">
        <f t="shared" si="8"/>
        <v>44751</v>
      </c>
      <c r="B191" s="24">
        <f ca="1">IFERROR(INDEX(Feiertage!$V$2:$V$34,MATCH(A191,_FeiertagsDaten,0)),0)</f>
        <v>0</v>
      </c>
      <c r="C191" s="24">
        <f ca="1">IFERROR(INDEX(Ereignisse!$O$2:$O$37,MATCH(A191,_EreignisseDatum,0)),0)</f>
        <v>0</v>
      </c>
      <c r="D191" s="24">
        <f ca="1">IFERROR(INDEX(Ereignisse!$O$2:$O$37,MATCH(A191,_EreignisseDatum,0)+IF(INDEX(_EreignisseHaeufigkeit,MATCH(A191,_EreignisseDatum,0))=2,1,0)),0)</f>
        <v>0</v>
      </c>
      <c r="E191" s="24">
        <f t="shared" si="6"/>
        <v>1</v>
      </c>
      <c r="F191" s="24">
        <f ca="1">IFERROR(INDEX(Feiertage!$Y$2:$Y$34,MATCH(A191,_FeiertagsDaten,0)),0)</f>
        <v>0</v>
      </c>
      <c r="G191" s="24">
        <f ca="1">IFERROR(INDEX(Ereignisse!$R$2:$R$37,MATCH(A191,_EreignisseDatum,0)),0)</f>
        <v>0</v>
      </c>
      <c r="H191" s="24">
        <f ca="1">IFERROR(INDEX(Ereignisse!$R$2:$R$37,MATCH(A191,_EreignisseDatum,0)+IF(INDEX(_EreignisseHaeufigkeit,MATCH(A191,_EreignisseDatum,0))=2,1,0)),0)</f>
        <v>0</v>
      </c>
      <c r="I191" s="24">
        <f t="shared" ca="1" si="7"/>
        <v>1</v>
      </c>
    </row>
    <row r="192" spans="1:9" x14ac:dyDescent="0.2">
      <c r="A192" s="19">
        <f t="shared" si="8"/>
        <v>44752</v>
      </c>
      <c r="B192" s="24">
        <f ca="1">IFERROR(INDEX(Feiertage!$V$2:$V$34,MATCH(A192,_FeiertagsDaten,0)),0)</f>
        <v>0</v>
      </c>
      <c r="C192" s="24">
        <f ca="1">IFERROR(INDEX(Ereignisse!$O$2:$O$37,MATCH(A192,_EreignisseDatum,0)),0)</f>
        <v>0</v>
      </c>
      <c r="D192" s="24">
        <f ca="1">IFERROR(INDEX(Ereignisse!$O$2:$O$37,MATCH(A192,_EreignisseDatum,0)+IF(INDEX(_EreignisseHaeufigkeit,MATCH(A192,_EreignisseDatum,0))=2,1,0)),0)</f>
        <v>0</v>
      </c>
      <c r="E192" s="24">
        <f t="shared" si="6"/>
        <v>2</v>
      </c>
      <c r="F192" s="24">
        <f ca="1">IFERROR(INDEX(Feiertage!$Y$2:$Y$34,MATCH(A192,_FeiertagsDaten,0)),0)</f>
        <v>0</v>
      </c>
      <c r="G192" s="24">
        <f ca="1">IFERROR(INDEX(Ereignisse!$R$2:$R$37,MATCH(A192,_EreignisseDatum,0)),0)</f>
        <v>0</v>
      </c>
      <c r="H192" s="24">
        <f ca="1">IFERROR(INDEX(Ereignisse!$R$2:$R$37,MATCH(A192,_EreignisseDatum,0)+IF(INDEX(_EreignisseHaeufigkeit,MATCH(A192,_EreignisseDatum,0))=2,1,0)),0)</f>
        <v>0</v>
      </c>
      <c r="I192" s="24">
        <f t="shared" ca="1" si="7"/>
        <v>2</v>
      </c>
    </row>
    <row r="193" spans="1:9" x14ac:dyDescent="0.2">
      <c r="A193" s="19">
        <f t="shared" si="8"/>
        <v>44753</v>
      </c>
      <c r="B193" s="24">
        <f ca="1">IFERROR(INDEX(Feiertage!$V$2:$V$34,MATCH(A193,_FeiertagsDaten,0)),0)</f>
        <v>0</v>
      </c>
      <c r="C193" s="24">
        <f ca="1">IFERROR(INDEX(Ereignisse!$O$2:$O$37,MATCH(A193,_EreignisseDatum,0)),0)</f>
        <v>0</v>
      </c>
      <c r="D193" s="24">
        <f ca="1">IFERROR(INDEX(Ereignisse!$O$2:$O$37,MATCH(A193,_EreignisseDatum,0)+IF(INDEX(_EreignisseHaeufigkeit,MATCH(A193,_EreignisseDatum,0))=2,1,0)),0)</f>
        <v>0</v>
      </c>
      <c r="E193" s="24">
        <f t="shared" si="6"/>
        <v>0</v>
      </c>
      <c r="F193" s="24">
        <f ca="1">IFERROR(INDEX(Feiertage!$Y$2:$Y$34,MATCH(A193,_FeiertagsDaten,0)),0)</f>
        <v>0</v>
      </c>
      <c r="G193" s="24">
        <f ca="1">IFERROR(INDEX(Ereignisse!$R$2:$R$37,MATCH(A193,_EreignisseDatum,0)),0)</f>
        <v>0</v>
      </c>
      <c r="H193" s="24">
        <f ca="1">IFERROR(INDEX(Ereignisse!$R$2:$R$37,MATCH(A193,_EreignisseDatum,0)+IF(INDEX(_EreignisseHaeufigkeit,MATCH(A193,_EreignisseDatum,0))=2,1,0)),0)</f>
        <v>0</v>
      </c>
      <c r="I193" s="24">
        <f t="shared" ca="1" si="7"/>
        <v>0</v>
      </c>
    </row>
    <row r="194" spans="1:9" x14ac:dyDescent="0.2">
      <c r="A194" s="19">
        <f t="shared" si="8"/>
        <v>44754</v>
      </c>
      <c r="B194" s="24">
        <f ca="1">IFERROR(INDEX(Feiertage!$V$2:$V$34,MATCH(A194,_FeiertagsDaten,0)),0)</f>
        <v>0</v>
      </c>
      <c r="C194" s="24">
        <f ca="1">IFERROR(INDEX(Ereignisse!$O$2:$O$37,MATCH(A194,_EreignisseDatum,0)),0)</f>
        <v>0</v>
      </c>
      <c r="D194" s="24">
        <f ca="1">IFERROR(INDEX(Ereignisse!$O$2:$O$37,MATCH(A194,_EreignisseDatum,0)+IF(INDEX(_EreignisseHaeufigkeit,MATCH(A194,_EreignisseDatum,0))=2,1,0)),0)</f>
        <v>0</v>
      </c>
      <c r="E194" s="24">
        <f t="shared" si="6"/>
        <v>0</v>
      </c>
      <c r="F194" s="24">
        <f ca="1">IFERROR(INDEX(Feiertage!$Y$2:$Y$34,MATCH(A194,_FeiertagsDaten,0)),0)</f>
        <v>0</v>
      </c>
      <c r="G194" s="24">
        <f ca="1">IFERROR(INDEX(Ereignisse!$R$2:$R$37,MATCH(A194,_EreignisseDatum,0)),0)</f>
        <v>0</v>
      </c>
      <c r="H194" s="24">
        <f ca="1">IFERROR(INDEX(Ereignisse!$R$2:$R$37,MATCH(A194,_EreignisseDatum,0)+IF(INDEX(_EreignisseHaeufigkeit,MATCH(A194,_EreignisseDatum,0))=2,1,0)),0)</f>
        <v>0</v>
      </c>
      <c r="I194" s="24">
        <f t="shared" ca="1" si="7"/>
        <v>0</v>
      </c>
    </row>
    <row r="195" spans="1:9" x14ac:dyDescent="0.2">
      <c r="A195" s="19">
        <f t="shared" si="8"/>
        <v>44755</v>
      </c>
      <c r="B195" s="24">
        <f ca="1">IFERROR(INDEX(Feiertage!$V$2:$V$34,MATCH(A195,_FeiertagsDaten,0)),0)</f>
        <v>0</v>
      </c>
      <c r="C195" s="24">
        <f ca="1">IFERROR(INDEX(Ereignisse!$O$2:$O$37,MATCH(A195,_EreignisseDatum,0)),0)</f>
        <v>0</v>
      </c>
      <c r="D195" s="24">
        <f ca="1">IFERROR(INDEX(Ereignisse!$O$2:$O$37,MATCH(A195,_EreignisseDatum,0)+IF(INDEX(_EreignisseHaeufigkeit,MATCH(A195,_EreignisseDatum,0))=2,1,0)),0)</f>
        <v>0</v>
      </c>
      <c r="E195" s="24">
        <f t="shared" ref="E195:E258" si="9">IF(WEEKDAY(A195,2)=6,1,IF(WEEKDAY(A195,2)=7,2,0))</f>
        <v>0</v>
      </c>
      <c r="F195" s="24">
        <f ca="1">IFERROR(INDEX(Feiertage!$Y$2:$Y$34,MATCH(A195,_FeiertagsDaten,0)),0)</f>
        <v>0</v>
      </c>
      <c r="G195" s="24">
        <f ca="1">IFERROR(INDEX(Ereignisse!$R$2:$R$37,MATCH(A195,_EreignisseDatum,0)),0)</f>
        <v>0</v>
      </c>
      <c r="H195" s="24">
        <f ca="1">IFERROR(INDEX(Ereignisse!$R$2:$R$37,MATCH(A195,_EreignisseDatum,0)+IF(INDEX(_EreignisseHaeufigkeit,MATCH(A195,_EreignisseDatum,0))=2,1,0)),0)</f>
        <v>0</v>
      </c>
      <c r="I195" s="24">
        <f t="shared" ref="I195:I258" ca="1" si="10">MAX(E195:H195)</f>
        <v>0</v>
      </c>
    </row>
    <row r="196" spans="1:9" x14ac:dyDescent="0.2">
      <c r="A196" s="19">
        <f t="shared" ref="A196:A259" si="11">A195+1</f>
        <v>44756</v>
      </c>
      <c r="B196" s="24">
        <f ca="1">IFERROR(INDEX(Feiertage!$V$2:$V$34,MATCH(A196,_FeiertagsDaten,0)),0)</f>
        <v>0</v>
      </c>
      <c r="C196" s="24">
        <f ca="1">IFERROR(INDEX(Ereignisse!$O$2:$O$37,MATCH(A196,_EreignisseDatum,0)),0)</f>
        <v>0</v>
      </c>
      <c r="D196" s="24">
        <f ca="1">IFERROR(INDEX(Ereignisse!$O$2:$O$37,MATCH(A196,_EreignisseDatum,0)+IF(INDEX(_EreignisseHaeufigkeit,MATCH(A196,_EreignisseDatum,0))=2,1,0)),0)</f>
        <v>0</v>
      </c>
      <c r="E196" s="24">
        <f t="shared" si="9"/>
        <v>0</v>
      </c>
      <c r="F196" s="24">
        <f ca="1">IFERROR(INDEX(Feiertage!$Y$2:$Y$34,MATCH(A196,_FeiertagsDaten,0)),0)</f>
        <v>0</v>
      </c>
      <c r="G196" s="24">
        <f ca="1">IFERROR(INDEX(Ereignisse!$R$2:$R$37,MATCH(A196,_EreignisseDatum,0)),0)</f>
        <v>0</v>
      </c>
      <c r="H196" s="24">
        <f ca="1">IFERROR(INDEX(Ereignisse!$R$2:$R$37,MATCH(A196,_EreignisseDatum,0)+IF(INDEX(_EreignisseHaeufigkeit,MATCH(A196,_EreignisseDatum,0))=2,1,0)),0)</f>
        <v>0</v>
      </c>
      <c r="I196" s="24">
        <f t="shared" ca="1" si="10"/>
        <v>0</v>
      </c>
    </row>
    <row r="197" spans="1:9" x14ac:dyDescent="0.2">
      <c r="A197" s="19">
        <f t="shared" si="11"/>
        <v>44757</v>
      </c>
      <c r="B197" s="24">
        <f ca="1">IFERROR(INDEX(Feiertage!$V$2:$V$34,MATCH(A197,_FeiertagsDaten,0)),0)</f>
        <v>0</v>
      </c>
      <c r="C197" s="24">
        <f ca="1">IFERROR(INDEX(Ereignisse!$O$2:$O$37,MATCH(A197,_EreignisseDatum,0)),0)</f>
        <v>0</v>
      </c>
      <c r="D197" s="24">
        <f ca="1">IFERROR(INDEX(Ereignisse!$O$2:$O$37,MATCH(A197,_EreignisseDatum,0)+IF(INDEX(_EreignisseHaeufigkeit,MATCH(A197,_EreignisseDatum,0))=2,1,0)),0)</f>
        <v>0</v>
      </c>
      <c r="E197" s="24">
        <f t="shared" si="9"/>
        <v>0</v>
      </c>
      <c r="F197" s="24">
        <f ca="1">IFERROR(INDEX(Feiertage!$Y$2:$Y$34,MATCH(A197,_FeiertagsDaten,0)),0)</f>
        <v>0</v>
      </c>
      <c r="G197" s="24">
        <f ca="1">IFERROR(INDEX(Ereignisse!$R$2:$R$37,MATCH(A197,_EreignisseDatum,0)),0)</f>
        <v>0</v>
      </c>
      <c r="H197" s="24">
        <f ca="1">IFERROR(INDEX(Ereignisse!$R$2:$R$37,MATCH(A197,_EreignisseDatum,0)+IF(INDEX(_EreignisseHaeufigkeit,MATCH(A197,_EreignisseDatum,0))=2,1,0)),0)</f>
        <v>0</v>
      </c>
      <c r="I197" s="24">
        <f t="shared" ca="1" si="10"/>
        <v>0</v>
      </c>
    </row>
    <row r="198" spans="1:9" x14ac:dyDescent="0.2">
      <c r="A198" s="19">
        <f t="shared" si="11"/>
        <v>44758</v>
      </c>
      <c r="B198" s="24">
        <f ca="1">IFERROR(INDEX(Feiertage!$V$2:$V$34,MATCH(A198,_FeiertagsDaten,0)),0)</f>
        <v>0</v>
      </c>
      <c r="C198" s="24">
        <f ca="1">IFERROR(INDEX(Ereignisse!$O$2:$O$37,MATCH(A198,_EreignisseDatum,0)),0)</f>
        <v>0</v>
      </c>
      <c r="D198" s="24">
        <f ca="1">IFERROR(INDEX(Ereignisse!$O$2:$O$37,MATCH(A198,_EreignisseDatum,0)+IF(INDEX(_EreignisseHaeufigkeit,MATCH(A198,_EreignisseDatum,0))=2,1,0)),0)</f>
        <v>0</v>
      </c>
      <c r="E198" s="24">
        <f t="shared" si="9"/>
        <v>1</v>
      </c>
      <c r="F198" s="24">
        <f ca="1">IFERROR(INDEX(Feiertage!$Y$2:$Y$34,MATCH(A198,_FeiertagsDaten,0)),0)</f>
        <v>0</v>
      </c>
      <c r="G198" s="24">
        <f ca="1">IFERROR(INDEX(Ereignisse!$R$2:$R$37,MATCH(A198,_EreignisseDatum,0)),0)</f>
        <v>0</v>
      </c>
      <c r="H198" s="24">
        <f ca="1">IFERROR(INDEX(Ereignisse!$R$2:$R$37,MATCH(A198,_EreignisseDatum,0)+IF(INDEX(_EreignisseHaeufigkeit,MATCH(A198,_EreignisseDatum,0))=2,1,0)),0)</f>
        <v>0</v>
      </c>
      <c r="I198" s="24">
        <f t="shared" ca="1" si="10"/>
        <v>1</v>
      </c>
    </row>
    <row r="199" spans="1:9" x14ac:dyDescent="0.2">
      <c r="A199" s="19">
        <f t="shared" si="11"/>
        <v>44759</v>
      </c>
      <c r="B199" s="24">
        <f ca="1">IFERROR(INDEX(Feiertage!$V$2:$V$34,MATCH(A199,_FeiertagsDaten,0)),0)</f>
        <v>0</v>
      </c>
      <c r="C199" s="24">
        <f ca="1">IFERROR(INDEX(Ereignisse!$O$2:$O$37,MATCH(A199,_EreignisseDatum,0)),0)</f>
        <v>0</v>
      </c>
      <c r="D199" s="24">
        <f ca="1">IFERROR(INDEX(Ereignisse!$O$2:$O$37,MATCH(A199,_EreignisseDatum,0)+IF(INDEX(_EreignisseHaeufigkeit,MATCH(A199,_EreignisseDatum,0))=2,1,0)),0)</f>
        <v>0</v>
      </c>
      <c r="E199" s="24">
        <f t="shared" si="9"/>
        <v>2</v>
      </c>
      <c r="F199" s="24">
        <f ca="1">IFERROR(INDEX(Feiertage!$Y$2:$Y$34,MATCH(A199,_FeiertagsDaten,0)),0)</f>
        <v>0</v>
      </c>
      <c r="G199" s="24">
        <f ca="1">IFERROR(INDEX(Ereignisse!$R$2:$R$37,MATCH(A199,_EreignisseDatum,0)),0)</f>
        <v>0</v>
      </c>
      <c r="H199" s="24">
        <f ca="1">IFERROR(INDEX(Ereignisse!$R$2:$R$37,MATCH(A199,_EreignisseDatum,0)+IF(INDEX(_EreignisseHaeufigkeit,MATCH(A199,_EreignisseDatum,0))=2,1,0)),0)</f>
        <v>0</v>
      </c>
      <c r="I199" s="24">
        <f t="shared" ca="1" si="10"/>
        <v>2</v>
      </c>
    </row>
    <row r="200" spans="1:9" x14ac:dyDescent="0.2">
      <c r="A200" s="19">
        <f t="shared" si="11"/>
        <v>44760</v>
      </c>
      <c r="B200" s="24">
        <f ca="1">IFERROR(INDEX(Feiertage!$V$2:$V$34,MATCH(A200,_FeiertagsDaten,0)),0)</f>
        <v>0</v>
      </c>
      <c r="C200" s="24">
        <f ca="1">IFERROR(INDEX(Ereignisse!$O$2:$O$37,MATCH(A200,_EreignisseDatum,0)),0)</f>
        <v>0</v>
      </c>
      <c r="D200" s="24">
        <f ca="1">IFERROR(INDEX(Ereignisse!$O$2:$O$37,MATCH(A200,_EreignisseDatum,0)+IF(INDEX(_EreignisseHaeufigkeit,MATCH(A200,_EreignisseDatum,0))=2,1,0)),0)</f>
        <v>0</v>
      </c>
      <c r="E200" s="24">
        <f t="shared" si="9"/>
        <v>0</v>
      </c>
      <c r="F200" s="24">
        <f ca="1">IFERROR(INDEX(Feiertage!$Y$2:$Y$34,MATCH(A200,_FeiertagsDaten,0)),0)</f>
        <v>0</v>
      </c>
      <c r="G200" s="24">
        <f ca="1">IFERROR(INDEX(Ereignisse!$R$2:$R$37,MATCH(A200,_EreignisseDatum,0)),0)</f>
        <v>0</v>
      </c>
      <c r="H200" s="24">
        <f ca="1">IFERROR(INDEX(Ereignisse!$R$2:$R$37,MATCH(A200,_EreignisseDatum,0)+IF(INDEX(_EreignisseHaeufigkeit,MATCH(A200,_EreignisseDatum,0))=2,1,0)),0)</f>
        <v>0</v>
      </c>
      <c r="I200" s="24">
        <f t="shared" ca="1" si="10"/>
        <v>0</v>
      </c>
    </row>
    <row r="201" spans="1:9" x14ac:dyDescent="0.2">
      <c r="A201" s="19">
        <f t="shared" si="11"/>
        <v>44761</v>
      </c>
      <c r="B201" s="24">
        <f ca="1">IFERROR(INDEX(Feiertage!$V$2:$V$34,MATCH(A201,_FeiertagsDaten,0)),0)</f>
        <v>0</v>
      </c>
      <c r="C201" s="24">
        <f ca="1">IFERROR(INDEX(Ereignisse!$O$2:$O$37,MATCH(A201,_EreignisseDatum,0)),0)</f>
        <v>0</v>
      </c>
      <c r="D201" s="24">
        <f ca="1">IFERROR(INDEX(Ereignisse!$O$2:$O$37,MATCH(A201,_EreignisseDatum,0)+IF(INDEX(_EreignisseHaeufigkeit,MATCH(A201,_EreignisseDatum,0))=2,1,0)),0)</f>
        <v>0</v>
      </c>
      <c r="E201" s="24">
        <f t="shared" si="9"/>
        <v>0</v>
      </c>
      <c r="F201" s="24">
        <f ca="1">IFERROR(INDEX(Feiertage!$Y$2:$Y$34,MATCH(A201,_FeiertagsDaten,0)),0)</f>
        <v>0</v>
      </c>
      <c r="G201" s="24">
        <f ca="1">IFERROR(INDEX(Ereignisse!$R$2:$R$37,MATCH(A201,_EreignisseDatum,0)),0)</f>
        <v>0</v>
      </c>
      <c r="H201" s="24">
        <f ca="1">IFERROR(INDEX(Ereignisse!$R$2:$R$37,MATCH(A201,_EreignisseDatum,0)+IF(INDEX(_EreignisseHaeufigkeit,MATCH(A201,_EreignisseDatum,0))=2,1,0)),0)</f>
        <v>0</v>
      </c>
      <c r="I201" s="24">
        <f t="shared" ca="1" si="10"/>
        <v>0</v>
      </c>
    </row>
    <row r="202" spans="1:9" x14ac:dyDescent="0.2">
      <c r="A202" s="19">
        <f t="shared" si="11"/>
        <v>44762</v>
      </c>
      <c r="B202" s="24">
        <f ca="1">IFERROR(INDEX(Feiertage!$V$2:$V$34,MATCH(A202,_FeiertagsDaten,0)),0)</f>
        <v>0</v>
      </c>
      <c r="C202" s="24">
        <f ca="1">IFERROR(INDEX(Ereignisse!$O$2:$O$37,MATCH(A202,_EreignisseDatum,0)),0)</f>
        <v>0</v>
      </c>
      <c r="D202" s="24">
        <f ca="1">IFERROR(INDEX(Ereignisse!$O$2:$O$37,MATCH(A202,_EreignisseDatum,0)+IF(INDEX(_EreignisseHaeufigkeit,MATCH(A202,_EreignisseDatum,0))=2,1,0)),0)</f>
        <v>0</v>
      </c>
      <c r="E202" s="24">
        <f t="shared" si="9"/>
        <v>0</v>
      </c>
      <c r="F202" s="24">
        <f ca="1">IFERROR(INDEX(Feiertage!$Y$2:$Y$34,MATCH(A202,_FeiertagsDaten,0)),0)</f>
        <v>0</v>
      </c>
      <c r="G202" s="24">
        <f ca="1">IFERROR(INDEX(Ereignisse!$R$2:$R$37,MATCH(A202,_EreignisseDatum,0)),0)</f>
        <v>0</v>
      </c>
      <c r="H202" s="24">
        <f ca="1">IFERROR(INDEX(Ereignisse!$R$2:$R$37,MATCH(A202,_EreignisseDatum,0)+IF(INDEX(_EreignisseHaeufigkeit,MATCH(A202,_EreignisseDatum,0))=2,1,0)),0)</f>
        <v>0</v>
      </c>
      <c r="I202" s="24">
        <f t="shared" ca="1" si="10"/>
        <v>0</v>
      </c>
    </row>
    <row r="203" spans="1:9" x14ac:dyDescent="0.2">
      <c r="A203" s="19">
        <f t="shared" si="11"/>
        <v>44763</v>
      </c>
      <c r="B203" s="24">
        <f ca="1">IFERROR(INDEX(Feiertage!$V$2:$V$34,MATCH(A203,_FeiertagsDaten,0)),0)</f>
        <v>0</v>
      </c>
      <c r="C203" s="24">
        <f ca="1">IFERROR(INDEX(Ereignisse!$O$2:$O$37,MATCH(A203,_EreignisseDatum,0)),0)</f>
        <v>0</v>
      </c>
      <c r="D203" s="24">
        <f ca="1">IFERROR(INDEX(Ereignisse!$O$2:$O$37,MATCH(A203,_EreignisseDatum,0)+IF(INDEX(_EreignisseHaeufigkeit,MATCH(A203,_EreignisseDatum,0))=2,1,0)),0)</f>
        <v>0</v>
      </c>
      <c r="E203" s="24">
        <f t="shared" si="9"/>
        <v>0</v>
      </c>
      <c r="F203" s="24">
        <f ca="1">IFERROR(INDEX(Feiertage!$Y$2:$Y$34,MATCH(A203,_FeiertagsDaten,0)),0)</f>
        <v>0</v>
      </c>
      <c r="G203" s="24">
        <f ca="1">IFERROR(INDEX(Ereignisse!$R$2:$R$37,MATCH(A203,_EreignisseDatum,0)),0)</f>
        <v>0</v>
      </c>
      <c r="H203" s="24">
        <f ca="1">IFERROR(INDEX(Ereignisse!$R$2:$R$37,MATCH(A203,_EreignisseDatum,0)+IF(INDEX(_EreignisseHaeufigkeit,MATCH(A203,_EreignisseDatum,0))=2,1,0)),0)</f>
        <v>0</v>
      </c>
      <c r="I203" s="24">
        <f t="shared" ca="1" si="10"/>
        <v>0</v>
      </c>
    </row>
    <row r="204" spans="1:9" x14ac:dyDescent="0.2">
      <c r="A204" s="19">
        <f t="shared" si="11"/>
        <v>44764</v>
      </c>
      <c r="B204" s="24">
        <f ca="1">IFERROR(INDEX(Feiertage!$V$2:$V$34,MATCH(A204,_FeiertagsDaten,0)),0)</f>
        <v>0</v>
      </c>
      <c r="C204" s="24">
        <f ca="1">IFERROR(INDEX(Ereignisse!$O$2:$O$37,MATCH(A204,_EreignisseDatum,0)),0)</f>
        <v>0</v>
      </c>
      <c r="D204" s="24">
        <f ca="1">IFERROR(INDEX(Ereignisse!$O$2:$O$37,MATCH(A204,_EreignisseDatum,0)+IF(INDEX(_EreignisseHaeufigkeit,MATCH(A204,_EreignisseDatum,0))=2,1,0)),0)</f>
        <v>0</v>
      </c>
      <c r="E204" s="24">
        <f t="shared" si="9"/>
        <v>0</v>
      </c>
      <c r="F204" s="24">
        <f ca="1">IFERROR(INDEX(Feiertage!$Y$2:$Y$34,MATCH(A204,_FeiertagsDaten,0)),0)</f>
        <v>0</v>
      </c>
      <c r="G204" s="24">
        <f ca="1">IFERROR(INDEX(Ereignisse!$R$2:$R$37,MATCH(A204,_EreignisseDatum,0)),0)</f>
        <v>0</v>
      </c>
      <c r="H204" s="24">
        <f ca="1">IFERROR(INDEX(Ereignisse!$R$2:$R$37,MATCH(A204,_EreignisseDatum,0)+IF(INDEX(_EreignisseHaeufigkeit,MATCH(A204,_EreignisseDatum,0))=2,1,0)),0)</f>
        <v>0</v>
      </c>
      <c r="I204" s="24">
        <f t="shared" ca="1" si="10"/>
        <v>0</v>
      </c>
    </row>
    <row r="205" spans="1:9" x14ac:dyDescent="0.2">
      <c r="A205" s="19">
        <f t="shared" si="11"/>
        <v>44765</v>
      </c>
      <c r="B205" s="24">
        <f ca="1">IFERROR(INDEX(Feiertage!$V$2:$V$34,MATCH(A205,_FeiertagsDaten,0)),0)</f>
        <v>0</v>
      </c>
      <c r="C205" s="24">
        <f ca="1">IFERROR(INDEX(Ereignisse!$O$2:$O$37,MATCH(A205,_EreignisseDatum,0)),0)</f>
        <v>0</v>
      </c>
      <c r="D205" s="24">
        <f ca="1">IFERROR(INDEX(Ereignisse!$O$2:$O$37,MATCH(A205,_EreignisseDatum,0)+IF(INDEX(_EreignisseHaeufigkeit,MATCH(A205,_EreignisseDatum,0))=2,1,0)),0)</f>
        <v>0</v>
      </c>
      <c r="E205" s="24">
        <f t="shared" si="9"/>
        <v>1</v>
      </c>
      <c r="F205" s="24">
        <f ca="1">IFERROR(INDEX(Feiertage!$Y$2:$Y$34,MATCH(A205,_FeiertagsDaten,0)),0)</f>
        <v>0</v>
      </c>
      <c r="G205" s="24">
        <f ca="1">IFERROR(INDEX(Ereignisse!$R$2:$R$37,MATCH(A205,_EreignisseDatum,0)),0)</f>
        <v>0</v>
      </c>
      <c r="H205" s="24">
        <f ca="1">IFERROR(INDEX(Ereignisse!$R$2:$R$37,MATCH(A205,_EreignisseDatum,0)+IF(INDEX(_EreignisseHaeufigkeit,MATCH(A205,_EreignisseDatum,0))=2,1,0)),0)</f>
        <v>0</v>
      </c>
      <c r="I205" s="24">
        <f t="shared" ca="1" si="10"/>
        <v>1</v>
      </c>
    </row>
    <row r="206" spans="1:9" x14ac:dyDescent="0.2">
      <c r="A206" s="19">
        <f t="shared" si="11"/>
        <v>44766</v>
      </c>
      <c r="B206" s="24">
        <f ca="1">IFERROR(INDEX(Feiertage!$V$2:$V$34,MATCH(A206,_FeiertagsDaten,0)),0)</f>
        <v>0</v>
      </c>
      <c r="C206" s="24">
        <f ca="1">IFERROR(INDEX(Ereignisse!$O$2:$O$37,MATCH(A206,_EreignisseDatum,0)),0)</f>
        <v>0</v>
      </c>
      <c r="D206" s="24">
        <f ca="1">IFERROR(INDEX(Ereignisse!$O$2:$O$37,MATCH(A206,_EreignisseDatum,0)+IF(INDEX(_EreignisseHaeufigkeit,MATCH(A206,_EreignisseDatum,0))=2,1,0)),0)</f>
        <v>0</v>
      </c>
      <c r="E206" s="24">
        <f t="shared" si="9"/>
        <v>2</v>
      </c>
      <c r="F206" s="24">
        <f ca="1">IFERROR(INDEX(Feiertage!$Y$2:$Y$34,MATCH(A206,_FeiertagsDaten,0)),0)</f>
        <v>0</v>
      </c>
      <c r="G206" s="24">
        <f ca="1">IFERROR(INDEX(Ereignisse!$R$2:$R$37,MATCH(A206,_EreignisseDatum,0)),0)</f>
        <v>0</v>
      </c>
      <c r="H206" s="24">
        <f ca="1">IFERROR(INDEX(Ereignisse!$R$2:$R$37,MATCH(A206,_EreignisseDatum,0)+IF(INDEX(_EreignisseHaeufigkeit,MATCH(A206,_EreignisseDatum,0))=2,1,0)),0)</f>
        <v>0</v>
      </c>
      <c r="I206" s="24">
        <f t="shared" ca="1" si="10"/>
        <v>2</v>
      </c>
    </row>
    <row r="207" spans="1:9" x14ac:dyDescent="0.2">
      <c r="A207" s="19">
        <f t="shared" si="11"/>
        <v>44767</v>
      </c>
      <c r="B207" s="24">
        <f ca="1">IFERROR(INDEX(Feiertage!$V$2:$V$34,MATCH(A207,_FeiertagsDaten,0)),0)</f>
        <v>0</v>
      </c>
      <c r="C207" s="24">
        <f ca="1">IFERROR(INDEX(Ereignisse!$O$2:$O$37,MATCH(A207,_EreignisseDatum,0)),0)</f>
        <v>0</v>
      </c>
      <c r="D207" s="24">
        <f ca="1">IFERROR(INDEX(Ereignisse!$O$2:$O$37,MATCH(A207,_EreignisseDatum,0)+IF(INDEX(_EreignisseHaeufigkeit,MATCH(A207,_EreignisseDatum,0))=2,1,0)),0)</f>
        <v>0</v>
      </c>
      <c r="E207" s="24">
        <f t="shared" si="9"/>
        <v>0</v>
      </c>
      <c r="F207" s="24">
        <f ca="1">IFERROR(INDEX(Feiertage!$Y$2:$Y$34,MATCH(A207,_FeiertagsDaten,0)),0)</f>
        <v>0</v>
      </c>
      <c r="G207" s="24">
        <f ca="1">IFERROR(INDEX(Ereignisse!$R$2:$R$37,MATCH(A207,_EreignisseDatum,0)),0)</f>
        <v>0</v>
      </c>
      <c r="H207" s="24">
        <f ca="1">IFERROR(INDEX(Ereignisse!$R$2:$R$37,MATCH(A207,_EreignisseDatum,0)+IF(INDEX(_EreignisseHaeufigkeit,MATCH(A207,_EreignisseDatum,0))=2,1,0)),0)</f>
        <v>0</v>
      </c>
      <c r="I207" s="24">
        <f t="shared" ca="1" si="10"/>
        <v>0</v>
      </c>
    </row>
    <row r="208" spans="1:9" x14ac:dyDescent="0.2">
      <c r="A208" s="19">
        <f t="shared" si="11"/>
        <v>44768</v>
      </c>
      <c r="B208" s="24">
        <f ca="1">IFERROR(INDEX(Feiertage!$V$2:$V$34,MATCH(A208,_FeiertagsDaten,0)),0)</f>
        <v>0</v>
      </c>
      <c r="C208" s="24">
        <f ca="1">IFERROR(INDEX(Ereignisse!$O$2:$O$37,MATCH(A208,_EreignisseDatum,0)),0)</f>
        <v>0</v>
      </c>
      <c r="D208" s="24">
        <f ca="1">IFERROR(INDEX(Ereignisse!$O$2:$O$37,MATCH(A208,_EreignisseDatum,0)+IF(INDEX(_EreignisseHaeufigkeit,MATCH(A208,_EreignisseDatum,0))=2,1,0)),0)</f>
        <v>0</v>
      </c>
      <c r="E208" s="24">
        <f t="shared" si="9"/>
        <v>0</v>
      </c>
      <c r="F208" s="24">
        <f ca="1">IFERROR(INDEX(Feiertage!$Y$2:$Y$34,MATCH(A208,_FeiertagsDaten,0)),0)</f>
        <v>0</v>
      </c>
      <c r="G208" s="24">
        <f ca="1">IFERROR(INDEX(Ereignisse!$R$2:$R$37,MATCH(A208,_EreignisseDatum,0)),0)</f>
        <v>0</v>
      </c>
      <c r="H208" s="24">
        <f ca="1">IFERROR(INDEX(Ereignisse!$R$2:$R$37,MATCH(A208,_EreignisseDatum,0)+IF(INDEX(_EreignisseHaeufigkeit,MATCH(A208,_EreignisseDatum,0))=2,1,0)),0)</f>
        <v>0</v>
      </c>
      <c r="I208" s="24">
        <f t="shared" ca="1" si="10"/>
        <v>0</v>
      </c>
    </row>
    <row r="209" spans="1:9" x14ac:dyDescent="0.2">
      <c r="A209" s="19">
        <f t="shared" si="11"/>
        <v>44769</v>
      </c>
      <c r="B209" s="24">
        <f ca="1">IFERROR(INDEX(Feiertage!$V$2:$V$34,MATCH(A209,_FeiertagsDaten,0)),0)</f>
        <v>0</v>
      </c>
      <c r="C209" s="24">
        <f ca="1">IFERROR(INDEX(Ereignisse!$O$2:$O$37,MATCH(A209,_EreignisseDatum,0)),0)</f>
        <v>0</v>
      </c>
      <c r="D209" s="24">
        <f ca="1">IFERROR(INDEX(Ereignisse!$O$2:$O$37,MATCH(A209,_EreignisseDatum,0)+IF(INDEX(_EreignisseHaeufigkeit,MATCH(A209,_EreignisseDatum,0))=2,1,0)),0)</f>
        <v>0</v>
      </c>
      <c r="E209" s="24">
        <f t="shared" si="9"/>
        <v>0</v>
      </c>
      <c r="F209" s="24">
        <f ca="1">IFERROR(INDEX(Feiertage!$Y$2:$Y$34,MATCH(A209,_FeiertagsDaten,0)),0)</f>
        <v>0</v>
      </c>
      <c r="G209" s="24">
        <f ca="1">IFERROR(INDEX(Ereignisse!$R$2:$R$37,MATCH(A209,_EreignisseDatum,0)),0)</f>
        <v>0</v>
      </c>
      <c r="H209" s="24">
        <f ca="1">IFERROR(INDEX(Ereignisse!$R$2:$R$37,MATCH(A209,_EreignisseDatum,0)+IF(INDEX(_EreignisseHaeufigkeit,MATCH(A209,_EreignisseDatum,0))=2,1,0)),0)</f>
        <v>0</v>
      </c>
      <c r="I209" s="24">
        <f t="shared" ca="1" si="10"/>
        <v>0</v>
      </c>
    </row>
    <row r="210" spans="1:9" x14ac:dyDescent="0.2">
      <c r="A210" s="19">
        <f t="shared" si="11"/>
        <v>44770</v>
      </c>
      <c r="B210" s="24">
        <f ca="1">IFERROR(INDEX(Feiertage!$V$2:$V$34,MATCH(A210,_FeiertagsDaten,0)),0)</f>
        <v>0</v>
      </c>
      <c r="C210" s="24">
        <f ca="1">IFERROR(INDEX(Ereignisse!$O$2:$O$37,MATCH(A210,_EreignisseDatum,0)),0)</f>
        <v>0</v>
      </c>
      <c r="D210" s="24">
        <f ca="1">IFERROR(INDEX(Ereignisse!$O$2:$O$37,MATCH(A210,_EreignisseDatum,0)+IF(INDEX(_EreignisseHaeufigkeit,MATCH(A210,_EreignisseDatum,0))=2,1,0)),0)</f>
        <v>0</v>
      </c>
      <c r="E210" s="24">
        <f t="shared" si="9"/>
        <v>0</v>
      </c>
      <c r="F210" s="24">
        <f ca="1">IFERROR(INDEX(Feiertage!$Y$2:$Y$34,MATCH(A210,_FeiertagsDaten,0)),0)</f>
        <v>0</v>
      </c>
      <c r="G210" s="24">
        <f ca="1">IFERROR(INDEX(Ereignisse!$R$2:$R$37,MATCH(A210,_EreignisseDatum,0)),0)</f>
        <v>0</v>
      </c>
      <c r="H210" s="24">
        <f ca="1">IFERROR(INDEX(Ereignisse!$R$2:$R$37,MATCH(A210,_EreignisseDatum,0)+IF(INDEX(_EreignisseHaeufigkeit,MATCH(A210,_EreignisseDatum,0))=2,1,0)),0)</f>
        <v>0</v>
      </c>
      <c r="I210" s="24">
        <f t="shared" ca="1" si="10"/>
        <v>0</v>
      </c>
    </row>
    <row r="211" spans="1:9" x14ac:dyDescent="0.2">
      <c r="A211" s="19">
        <f t="shared" si="11"/>
        <v>44771</v>
      </c>
      <c r="B211" s="24">
        <f ca="1">IFERROR(INDEX(Feiertage!$V$2:$V$34,MATCH(A211,_FeiertagsDaten,0)),0)</f>
        <v>0</v>
      </c>
      <c r="C211" s="24">
        <f ca="1">IFERROR(INDEX(Ereignisse!$O$2:$O$37,MATCH(A211,_EreignisseDatum,0)),0)</f>
        <v>0</v>
      </c>
      <c r="D211" s="24">
        <f ca="1">IFERROR(INDEX(Ereignisse!$O$2:$O$37,MATCH(A211,_EreignisseDatum,0)+IF(INDEX(_EreignisseHaeufigkeit,MATCH(A211,_EreignisseDatum,0))=2,1,0)),0)</f>
        <v>0</v>
      </c>
      <c r="E211" s="24">
        <f t="shared" si="9"/>
        <v>0</v>
      </c>
      <c r="F211" s="24">
        <f ca="1">IFERROR(INDEX(Feiertage!$Y$2:$Y$34,MATCH(A211,_FeiertagsDaten,0)),0)</f>
        <v>0</v>
      </c>
      <c r="G211" s="24">
        <f ca="1">IFERROR(INDEX(Ereignisse!$R$2:$R$37,MATCH(A211,_EreignisseDatum,0)),0)</f>
        <v>0</v>
      </c>
      <c r="H211" s="24">
        <f ca="1">IFERROR(INDEX(Ereignisse!$R$2:$R$37,MATCH(A211,_EreignisseDatum,0)+IF(INDEX(_EreignisseHaeufigkeit,MATCH(A211,_EreignisseDatum,0))=2,1,0)),0)</f>
        <v>0</v>
      </c>
      <c r="I211" s="24">
        <f t="shared" ca="1" si="10"/>
        <v>0</v>
      </c>
    </row>
    <row r="212" spans="1:9" x14ac:dyDescent="0.2">
      <c r="A212" s="19">
        <f t="shared" si="11"/>
        <v>44772</v>
      </c>
      <c r="B212" s="24">
        <f ca="1">IFERROR(INDEX(Feiertage!$V$2:$V$34,MATCH(A212,_FeiertagsDaten,0)),0)</f>
        <v>0</v>
      </c>
      <c r="C212" s="24">
        <f ca="1">IFERROR(INDEX(Ereignisse!$O$2:$O$37,MATCH(A212,_EreignisseDatum,0)),0)</f>
        <v>0</v>
      </c>
      <c r="D212" s="24">
        <f ca="1">IFERROR(INDEX(Ereignisse!$O$2:$O$37,MATCH(A212,_EreignisseDatum,0)+IF(INDEX(_EreignisseHaeufigkeit,MATCH(A212,_EreignisseDatum,0))=2,1,0)),0)</f>
        <v>0</v>
      </c>
      <c r="E212" s="24">
        <f t="shared" si="9"/>
        <v>1</v>
      </c>
      <c r="F212" s="24">
        <f ca="1">IFERROR(INDEX(Feiertage!$Y$2:$Y$34,MATCH(A212,_FeiertagsDaten,0)),0)</f>
        <v>0</v>
      </c>
      <c r="G212" s="24">
        <f ca="1">IFERROR(INDEX(Ereignisse!$R$2:$R$37,MATCH(A212,_EreignisseDatum,0)),0)</f>
        <v>0</v>
      </c>
      <c r="H212" s="24">
        <f ca="1">IFERROR(INDEX(Ereignisse!$R$2:$R$37,MATCH(A212,_EreignisseDatum,0)+IF(INDEX(_EreignisseHaeufigkeit,MATCH(A212,_EreignisseDatum,0))=2,1,0)),0)</f>
        <v>0</v>
      </c>
      <c r="I212" s="24">
        <f t="shared" ca="1" si="10"/>
        <v>1</v>
      </c>
    </row>
    <row r="213" spans="1:9" x14ac:dyDescent="0.2">
      <c r="A213" s="19">
        <f t="shared" si="11"/>
        <v>44773</v>
      </c>
      <c r="B213" s="24">
        <f ca="1">IFERROR(INDEX(Feiertage!$V$2:$V$34,MATCH(A213,_FeiertagsDaten,0)),0)</f>
        <v>0</v>
      </c>
      <c r="C213" s="24">
        <f ca="1">IFERROR(INDEX(Ereignisse!$O$2:$O$37,MATCH(A213,_EreignisseDatum,0)),0)</f>
        <v>0</v>
      </c>
      <c r="D213" s="24">
        <f ca="1">IFERROR(INDEX(Ereignisse!$O$2:$O$37,MATCH(A213,_EreignisseDatum,0)+IF(INDEX(_EreignisseHaeufigkeit,MATCH(A213,_EreignisseDatum,0))=2,1,0)),0)</f>
        <v>0</v>
      </c>
      <c r="E213" s="24">
        <f t="shared" si="9"/>
        <v>2</v>
      </c>
      <c r="F213" s="24">
        <f ca="1">IFERROR(INDEX(Feiertage!$Y$2:$Y$34,MATCH(A213,_FeiertagsDaten,0)),0)</f>
        <v>0</v>
      </c>
      <c r="G213" s="24">
        <f ca="1">IFERROR(INDEX(Ereignisse!$R$2:$R$37,MATCH(A213,_EreignisseDatum,0)),0)</f>
        <v>0</v>
      </c>
      <c r="H213" s="24">
        <f ca="1">IFERROR(INDEX(Ereignisse!$R$2:$R$37,MATCH(A213,_EreignisseDatum,0)+IF(INDEX(_EreignisseHaeufigkeit,MATCH(A213,_EreignisseDatum,0))=2,1,0)),0)</f>
        <v>0</v>
      </c>
      <c r="I213" s="24">
        <f t="shared" ca="1" si="10"/>
        <v>2</v>
      </c>
    </row>
    <row r="214" spans="1:9" x14ac:dyDescent="0.2">
      <c r="A214" s="19">
        <f t="shared" si="11"/>
        <v>44774</v>
      </c>
      <c r="B214" s="24">
        <f ca="1">IFERROR(INDEX(Feiertage!$V$2:$V$34,MATCH(A214,_FeiertagsDaten,0)),0)</f>
        <v>0</v>
      </c>
      <c r="C214" s="24">
        <f ca="1">IFERROR(INDEX(Ereignisse!$O$2:$O$37,MATCH(A214,_EreignisseDatum,0)),0)</f>
        <v>0</v>
      </c>
      <c r="D214" s="24">
        <f ca="1">IFERROR(INDEX(Ereignisse!$O$2:$O$37,MATCH(A214,_EreignisseDatum,0)+IF(INDEX(_EreignisseHaeufigkeit,MATCH(A214,_EreignisseDatum,0))=2,1,0)),0)</f>
        <v>0</v>
      </c>
      <c r="E214" s="24">
        <f t="shared" si="9"/>
        <v>0</v>
      </c>
      <c r="F214" s="24">
        <f ca="1">IFERROR(INDEX(Feiertage!$Y$2:$Y$34,MATCH(A214,_FeiertagsDaten,0)),0)</f>
        <v>0</v>
      </c>
      <c r="G214" s="24">
        <f ca="1">IFERROR(INDEX(Ereignisse!$R$2:$R$37,MATCH(A214,_EreignisseDatum,0)),0)</f>
        <v>0</v>
      </c>
      <c r="H214" s="24">
        <f ca="1">IFERROR(INDEX(Ereignisse!$R$2:$R$37,MATCH(A214,_EreignisseDatum,0)+IF(INDEX(_EreignisseHaeufigkeit,MATCH(A214,_EreignisseDatum,0))=2,1,0)),0)</f>
        <v>0</v>
      </c>
      <c r="I214" s="24">
        <f t="shared" ca="1" si="10"/>
        <v>0</v>
      </c>
    </row>
    <row r="215" spans="1:9" x14ac:dyDescent="0.2">
      <c r="A215" s="19">
        <f t="shared" si="11"/>
        <v>44775</v>
      </c>
      <c r="B215" s="24">
        <f ca="1">IFERROR(INDEX(Feiertage!$V$2:$V$34,MATCH(A215,_FeiertagsDaten,0)),0)</f>
        <v>0</v>
      </c>
      <c r="C215" s="24">
        <f ca="1">IFERROR(INDEX(Ereignisse!$O$2:$O$37,MATCH(A215,_EreignisseDatum,0)),0)</f>
        <v>0</v>
      </c>
      <c r="D215" s="24">
        <f ca="1">IFERROR(INDEX(Ereignisse!$O$2:$O$37,MATCH(A215,_EreignisseDatum,0)+IF(INDEX(_EreignisseHaeufigkeit,MATCH(A215,_EreignisseDatum,0))=2,1,0)),0)</f>
        <v>0</v>
      </c>
      <c r="E215" s="24">
        <f t="shared" si="9"/>
        <v>0</v>
      </c>
      <c r="F215" s="24">
        <f ca="1">IFERROR(INDEX(Feiertage!$Y$2:$Y$34,MATCH(A215,_FeiertagsDaten,0)),0)</f>
        <v>0</v>
      </c>
      <c r="G215" s="24">
        <f ca="1">IFERROR(INDEX(Ereignisse!$R$2:$R$37,MATCH(A215,_EreignisseDatum,0)),0)</f>
        <v>0</v>
      </c>
      <c r="H215" s="24">
        <f ca="1">IFERROR(INDEX(Ereignisse!$R$2:$R$37,MATCH(A215,_EreignisseDatum,0)+IF(INDEX(_EreignisseHaeufigkeit,MATCH(A215,_EreignisseDatum,0))=2,1,0)),0)</f>
        <v>0</v>
      </c>
      <c r="I215" s="24">
        <f t="shared" ca="1" si="10"/>
        <v>0</v>
      </c>
    </row>
    <row r="216" spans="1:9" x14ac:dyDescent="0.2">
      <c r="A216" s="19">
        <f t="shared" si="11"/>
        <v>44776</v>
      </c>
      <c r="B216" s="24">
        <f ca="1">IFERROR(INDEX(Feiertage!$V$2:$V$34,MATCH(A216,_FeiertagsDaten,0)),0)</f>
        <v>0</v>
      </c>
      <c r="C216" s="24">
        <f ca="1">IFERROR(INDEX(Ereignisse!$O$2:$O$37,MATCH(A216,_EreignisseDatum,0)),0)</f>
        <v>0</v>
      </c>
      <c r="D216" s="24">
        <f ca="1">IFERROR(INDEX(Ereignisse!$O$2:$O$37,MATCH(A216,_EreignisseDatum,0)+IF(INDEX(_EreignisseHaeufigkeit,MATCH(A216,_EreignisseDatum,0))=2,1,0)),0)</f>
        <v>0</v>
      </c>
      <c r="E216" s="24">
        <f t="shared" si="9"/>
        <v>0</v>
      </c>
      <c r="F216" s="24">
        <f ca="1">IFERROR(INDEX(Feiertage!$Y$2:$Y$34,MATCH(A216,_FeiertagsDaten,0)),0)</f>
        <v>0</v>
      </c>
      <c r="G216" s="24">
        <f ca="1">IFERROR(INDEX(Ereignisse!$R$2:$R$37,MATCH(A216,_EreignisseDatum,0)),0)</f>
        <v>0</v>
      </c>
      <c r="H216" s="24">
        <f ca="1">IFERROR(INDEX(Ereignisse!$R$2:$R$37,MATCH(A216,_EreignisseDatum,0)+IF(INDEX(_EreignisseHaeufigkeit,MATCH(A216,_EreignisseDatum,0))=2,1,0)),0)</f>
        <v>0</v>
      </c>
      <c r="I216" s="24">
        <f t="shared" ca="1" si="10"/>
        <v>0</v>
      </c>
    </row>
    <row r="217" spans="1:9" x14ac:dyDescent="0.2">
      <c r="A217" s="19">
        <f t="shared" si="11"/>
        <v>44777</v>
      </c>
      <c r="B217" s="24">
        <f ca="1">IFERROR(INDEX(Feiertage!$V$2:$V$34,MATCH(A217,_FeiertagsDaten,0)),0)</f>
        <v>0</v>
      </c>
      <c r="C217" s="24">
        <f ca="1">IFERROR(INDEX(Ereignisse!$O$2:$O$37,MATCH(A217,_EreignisseDatum,0)),0)</f>
        <v>0</v>
      </c>
      <c r="D217" s="24">
        <f ca="1">IFERROR(INDEX(Ereignisse!$O$2:$O$37,MATCH(A217,_EreignisseDatum,0)+IF(INDEX(_EreignisseHaeufigkeit,MATCH(A217,_EreignisseDatum,0))=2,1,0)),0)</f>
        <v>0</v>
      </c>
      <c r="E217" s="24">
        <f t="shared" si="9"/>
        <v>0</v>
      </c>
      <c r="F217" s="24">
        <f ca="1">IFERROR(INDEX(Feiertage!$Y$2:$Y$34,MATCH(A217,_FeiertagsDaten,0)),0)</f>
        <v>0</v>
      </c>
      <c r="G217" s="24">
        <f ca="1">IFERROR(INDEX(Ereignisse!$R$2:$R$37,MATCH(A217,_EreignisseDatum,0)),0)</f>
        <v>0</v>
      </c>
      <c r="H217" s="24">
        <f ca="1">IFERROR(INDEX(Ereignisse!$R$2:$R$37,MATCH(A217,_EreignisseDatum,0)+IF(INDEX(_EreignisseHaeufigkeit,MATCH(A217,_EreignisseDatum,0))=2,1,0)),0)</f>
        <v>0</v>
      </c>
      <c r="I217" s="24">
        <f t="shared" ca="1" si="10"/>
        <v>0</v>
      </c>
    </row>
    <row r="218" spans="1:9" x14ac:dyDescent="0.2">
      <c r="A218" s="19">
        <f t="shared" si="11"/>
        <v>44778</v>
      </c>
      <c r="B218" s="24">
        <f ca="1">IFERROR(INDEX(Feiertage!$V$2:$V$34,MATCH(A218,_FeiertagsDaten,0)),0)</f>
        <v>0</v>
      </c>
      <c r="C218" s="24">
        <f ca="1">IFERROR(INDEX(Ereignisse!$O$2:$O$37,MATCH(A218,_EreignisseDatum,0)),0)</f>
        <v>0</v>
      </c>
      <c r="D218" s="24">
        <f ca="1">IFERROR(INDEX(Ereignisse!$O$2:$O$37,MATCH(A218,_EreignisseDatum,0)+IF(INDEX(_EreignisseHaeufigkeit,MATCH(A218,_EreignisseDatum,0))=2,1,0)),0)</f>
        <v>0</v>
      </c>
      <c r="E218" s="24">
        <f t="shared" si="9"/>
        <v>0</v>
      </c>
      <c r="F218" s="24">
        <f ca="1">IFERROR(INDEX(Feiertage!$Y$2:$Y$34,MATCH(A218,_FeiertagsDaten,0)),0)</f>
        <v>0</v>
      </c>
      <c r="G218" s="24">
        <f ca="1">IFERROR(INDEX(Ereignisse!$R$2:$R$37,MATCH(A218,_EreignisseDatum,0)),0)</f>
        <v>0</v>
      </c>
      <c r="H218" s="24">
        <f ca="1">IFERROR(INDEX(Ereignisse!$R$2:$R$37,MATCH(A218,_EreignisseDatum,0)+IF(INDEX(_EreignisseHaeufigkeit,MATCH(A218,_EreignisseDatum,0))=2,1,0)),0)</f>
        <v>0</v>
      </c>
      <c r="I218" s="24">
        <f t="shared" ca="1" si="10"/>
        <v>0</v>
      </c>
    </row>
    <row r="219" spans="1:9" x14ac:dyDescent="0.2">
      <c r="A219" s="19">
        <f t="shared" si="11"/>
        <v>44779</v>
      </c>
      <c r="B219" s="24">
        <f ca="1">IFERROR(INDEX(Feiertage!$V$2:$V$34,MATCH(A219,_FeiertagsDaten,0)),0)</f>
        <v>0</v>
      </c>
      <c r="C219" s="24">
        <f ca="1">IFERROR(INDEX(Ereignisse!$O$2:$O$37,MATCH(A219,_EreignisseDatum,0)),0)</f>
        <v>0</v>
      </c>
      <c r="D219" s="24">
        <f ca="1">IFERROR(INDEX(Ereignisse!$O$2:$O$37,MATCH(A219,_EreignisseDatum,0)+IF(INDEX(_EreignisseHaeufigkeit,MATCH(A219,_EreignisseDatum,0))=2,1,0)),0)</f>
        <v>0</v>
      </c>
      <c r="E219" s="24">
        <f t="shared" si="9"/>
        <v>1</v>
      </c>
      <c r="F219" s="24">
        <f ca="1">IFERROR(INDEX(Feiertage!$Y$2:$Y$34,MATCH(A219,_FeiertagsDaten,0)),0)</f>
        <v>0</v>
      </c>
      <c r="G219" s="24">
        <f ca="1">IFERROR(INDEX(Ereignisse!$R$2:$R$37,MATCH(A219,_EreignisseDatum,0)),0)</f>
        <v>0</v>
      </c>
      <c r="H219" s="24">
        <f ca="1">IFERROR(INDEX(Ereignisse!$R$2:$R$37,MATCH(A219,_EreignisseDatum,0)+IF(INDEX(_EreignisseHaeufigkeit,MATCH(A219,_EreignisseDatum,0))=2,1,0)),0)</f>
        <v>0</v>
      </c>
      <c r="I219" s="24">
        <f t="shared" ca="1" si="10"/>
        <v>1</v>
      </c>
    </row>
    <row r="220" spans="1:9" x14ac:dyDescent="0.2">
      <c r="A220" s="19">
        <f t="shared" si="11"/>
        <v>44780</v>
      </c>
      <c r="B220" s="24">
        <f ca="1">IFERROR(INDEX(Feiertage!$V$2:$V$34,MATCH(A220,_FeiertagsDaten,0)),0)</f>
        <v>0</v>
      </c>
      <c r="C220" s="24">
        <f ca="1">IFERROR(INDEX(Ereignisse!$O$2:$O$37,MATCH(A220,_EreignisseDatum,0)),0)</f>
        <v>0</v>
      </c>
      <c r="D220" s="24">
        <f ca="1">IFERROR(INDEX(Ereignisse!$O$2:$O$37,MATCH(A220,_EreignisseDatum,0)+IF(INDEX(_EreignisseHaeufigkeit,MATCH(A220,_EreignisseDatum,0))=2,1,0)),0)</f>
        <v>0</v>
      </c>
      <c r="E220" s="24">
        <f t="shared" si="9"/>
        <v>2</v>
      </c>
      <c r="F220" s="24">
        <f ca="1">IFERROR(INDEX(Feiertage!$Y$2:$Y$34,MATCH(A220,_FeiertagsDaten,0)),0)</f>
        <v>0</v>
      </c>
      <c r="G220" s="24">
        <f ca="1">IFERROR(INDEX(Ereignisse!$R$2:$R$37,MATCH(A220,_EreignisseDatum,0)),0)</f>
        <v>0</v>
      </c>
      <c r="H220" s="24">
        <f ca="1">IFERROR(INDEX(Ereignisse!$R$2:$R$37,MATCH(A220,_EreignisseDatum,0)+IF(INDEX(_EreignisseHaeufigkeit,MATCH(A220,_EreignisseDatum,0))=2,1,0)),0)</f>
        <v>0</v>
      </c>
      <c r="I220" s="24">
        <f t="shared" ca="1" si="10"/>
        <v>2</v>
      </c>
    </row>
    <row r="221" spans="1:9" x14ac:dyDescent="0.2">
      <c r="A221" s="19">
        <f t="shared" si="11"/>
        <v>44781</v>
      </c>
      <c r="B221" s="24">
        <f ca="1">IFERROR(INDEX(Feiertage!$V$2:$V$34,MATCH(A221,_FeiertagsDaten,0)),0)</f>
        <v>0</v>
      </c>
      <c r="C221" s="24">
        <f ca="1">IFERROR(INDEX(Ereignisse!$O$2:$O$37,MATCH(A221,_EreignisseDatum,0)),0)</f>
        <v>0</v>
      </c>
      <c r="D221" s="24">
        <f ca="1">IFERROR(INDEX(Ereignisse!$O$2:$O$37,MATCH(A221,_EreignisseDatum,0)+IF(INDEX(_EreignisseHaeufigkeit,MATCH(A221,_EreignisseDatum,0))=2,1,0)),0)</f>
        <v>0</v>
      </c>
      <c r="E221" s="24">
        <f t="shared" si="9"/>
        <v>0</v>
      </c>
      <c r="F221" s="24">
        <f ca="1">IFERROR(INDEX(Feiertage!$Y$2:$Y$34,MATCH(A221,_FeiertagsDaten,0)),0)</f>
        <v>0</v>
      </c>
      <c r="G221" s="24">
        <f ca="1">IFERROR(INDEX(Ereignisse!$R$2:$R$37,MATCH(A221,_EreignisseDatum,0)),0)</f>
        <v>0</v>
      </c>
      <c r="H221" s="24">
        <f ca="1">IFERROR(INDEX(Ereignisse!$R$2:$R$37,MATCH(A221,_EreignisseDatum,0)+IF(INDEX(_EreignisseHaeufigkeit,MATCH(A221,_EreignisseDatum,0))=2,1,0)),0)</f>
        <v>0</v>
      </c>
      <c r="I221" s="24">
        <f t="shared" ca="1" si="10"/>
        <v>0</v>
      </c>
    </row>
    <row r="222" spans="1:9" x14ac:dyDescent="0.2">
      <c r="A222" s="19">
        <f t="shared" si="11"/>
        <v>44782</v>
      </c>
      <c r="B222" s="24">
        <f ca="1">IFERROR(INDEX(Feiertage!$V$2:$V$34,MATCH(A222,_FeiertagsDaten,0)),0)</f>
        <v>0</v>
      </c>
      <c r="C222" s="24">
        <f ca="1">IFERROR(INDEX(Ereignisse!$O$2:$O$37,MATCH(A222,_EreignisseDatum,0)),0)</f>
        <v>0</v>
      </c>
      <c r="D222" s="24">
        <f ca="1">IFERROR(INDEX(Ereignisse!$O$2:$O$37,MATCH(A222,_EreignisseDatum,0)+IF(INDEX(_EreignisseHaeufigkeit,MATCH(A222,_EreignisseDatum,0))=2,1,0)),0)</f>
        <v>0</v>
      </c>
      <c r="E222" s="24">
        <f t="shared" si="9"/>
        <v>0</v>
      </c>
      <c r="F222" s="24">
        <f ca="1">IFERROR(INDEX(Feiertage!$Y$2:$Y$34,MATCH(A222,_FeiertagsDaten,0)),0)</f>
        <v>0</v>
      </c>
      <c r="G222" s="24">
        <f ca="1">IFERROR(INDEX(Ereignisse!$R$2:$R$37,MATCH(A222,_EreignisseDatum,0)),0)</f>
        <v>0</v>
      </c>
      <c r="H222" s="24">
        <f ca="1">IFERROR(INDEX(Ereignisse!$R$2:$R$37,MATCH(A222,_EreignisseDatum,0)+IF(INDEX(_EreignisseHaeufigkeit,MATCH(A222,_EreignisseDatum,0))=2,1,0)),0)</f>
        <v>0</v>
      </c>
      <c r="I222" s="24">
        <f t="shared" ca="1" si="10"/>
        <v>0</v>
      </c>
    </row>
    <row r="223" spans="1:9" x14ac:dyDescent="0.2">
      <c r="A223" s="19">
        <f t="shared" si="11"/>
        <v>44783</v>
      </c>
      <c r="B223" s="24">
        <f ca="1">IFERROR(INDEX(Feiertage!$V$2:$V$34,MATCH(A223,_FeiertagsDaten,0)),0)</f>
        <v>0</v>
      </c>
      <c r="C223" s="24">
        <f ca="1">IFERROR(INDEX(Ereignisse!$O$2:$O$37,MATCH(A223,_EreignisseDatum,0)),0)</f>
        <v>0</v>
      </c>
      <c r="D223" s="24">
        <f ca="1">IFERROR(INDEX(Ereignisse!$O$2:$O$37,MATCH(A223,_EreignisseDatum,0)+IF(INDEX(_EreignisseHaeufigkeit,MATCH(A223,_EreignisseDatum,0))=2,1,0)),0)</f>
        <v>0</v>
      </c>
      <c r="E223" s="24">
        <f t="shared" si="9"/>
        <v>0</v>
      </c>
      <c r="F223" s="24">
        <f ca="1">IFERROR(INDEX(Feiertage!$Y$2:$Y$34,MATCH(A223,_FeiertagsDaten,0)),0)</f>
        <v>0</v>
      </c>
      <c r="G223" s="24">
        <f ca="1">IFERROR(INDEX(Ereignisse!$R$2:$R$37,MATCH(A223,_EreignisseDatum,0)),0)</f>
        <v>0</v>
      </c>
      <c r="H223" s="24">
        <f ca="1">IFERROR(INDEX(Ereignisse!$R$2:$R$37,MATCH(A223,_EreignisseDatum,0)+IF(INDEX(_EreignisseHaeufigkeit,MATCH(A223,_EreignisseDatum,0))=2,1,0)),0)</f>
        <v>0</v>
      </c>
      <c r="I223" s="24">
        <f t="shared" ca="1" si="10"/>
        <v>0</v>
      </c>
    </row>
    <row r="224" spans="1:9" x14ac:dyDescent="0.2">
      <c r="A224" s="19">
        <f t="shared" si="11"/>
        <v>44784</v>
      </c>
      <c r="B224" s="24">
        <f ca="1">IFERROR(INDEX(Feiertage!$V$2:$V$34,MATCH(A224,_FeiertagsDaten,0)),0)</f>
        <v>0</v>
      </c>
      <c r="C224" s="24">
        <f ca="1">IFERROR(INDEX(Ereignisse!$O$2:$O$37,MATCH(A224,_EreignisseDatum,0)),0)</f>
        <v>0</v>
      </c>
      <c r="D224" s="24">
        <f ca="1">IFERROR(INDEX(Ereignisse!$O$2:$O$37,MATCH(A224,_EreignisseDatum,0)+IF(INDEX(_EreignisseHaeufigkeit,MATCH(A224,_EreignisseDatum,0))=2,1,0)),0)</f>
        <v>0</v>
      </c>
      <c r="E224" s="24">
        <f t="shared" si="9"/>
        <v>0</v>
      </c>
      <c r="F224" s="24">
        <f ca="1">IFERROR(INDEX(Feiertage!$Y$2:$Y$34,MATCH(A224,_FeiertagsDaten,0)),0)</f>
        <v>0</v>
      </c>
      <c r="G224" s="24">
        <f ca="1">IFERROR(INDEX(Ereignisse!$R$2:$R$37,MATCH(A224,_EreignisseDatum,0)),0)</f>
        <v>0</v>
      </c>
      <c r="H224" s="24">
        <f ca="1">IFERROR(INDEX(Ereignisse!$R$2:$R$37,MATCH(A224,_EreignisseDatum,0)+IF(INDEX(_EreignisseHaeufigkeit,MATCH(A224,_EreignisseDatum,0))=2,1,0)),0)</f>
        <v>0</v>
      </c>
      <c r="I224" s="24">
        <f t="shared" ca="1" si="10"/>
        <v>0</v>
      </c>
    </row>
    <row r="225" spans="1:9" x14ac:dyDescent="0.2">
      <c r="A225" s="19">
        <f t="shared" si="11"/>
        <v>44785</v>
      </c>
      <c r="B225" s="24">
        <f ca="1">IFERROR(INDEX(Feiertage!$V$2:$V$34,MATCH(A225,_FeiertagsDaten,0)),0)</f>
        <v>0</v>
      </c>
      <c r="C225" s="24">
        <f ca="1">IFERROR(INDEX(Ereignisse!$O$2:$O$37,MATCH(A225,_EreignisseDatum,0)),0)</f>
        <v>0</v>
      </c>
      <c r="D225" s="24">
        <f ca="1">IFERROR(INDEX(Ereignisse!$O$2:$O$37,MATCH(A225,_EreignisseDatum,0)+IF(INDEX(_EreignisseHaeufigkeit,MATCH(A225,_EreignisseDatum,0))=2,1,0)),0)</f>
        <v>0</v>
      </c>
      <c r="E225" s="24">
        <f t="shared" si="9"/>
        <v>0</v>
      </c>
      <c r="F225" s="24">
        <f ca="1">IFERROR(INDEX(Feiertage!$Y$2:$Y$34,MATCH(A225,_FeiertagsDaten,0)),0)</f>
        <v>0</v>
      </c>
      <c r="G225" s="24">
        <f ca="1">IFERROR(INDEX(Ereignisse!$R$2:$R$37,MATCH(A225,_EreignisseDatum,0)),0)</f>
        <v>0</v>
      </c>
      <c r="H225" s="24">
        <f ca="1">IFERROR(INDEX(Ereignisse!$R$2:$R$37,MATCH(A225,_EreignisseDatum,0)+IF(INDEX(_EreignisseHaeufigkeit,MATCH(A225,_EreignisseDatum,0))=2,1,0)),0)</f>
        <v>0</v>
      </c>
      <c r="I225" s="24">
        <f t="shared" ca="1" si="10"/>
        <v>0</v>
      </c>
    </row>
    <row r="226" spans="1:9" x14ac:dyDescent="0.2">
      <c r="A226" s="19">
        <f t="shared" si="11"/>
        <v>44786</v>
      </c>
      <c r="B226" s="24">
        <f ca="1">IFERROR(INDEX(Feiertage!$V$2:$V$34,MATCH(A226,_FeiertagsDaten,0)),0)</f>
        <v>0</v>
      </c>
      <c r="C226" s="24">
        <f ca="1">IFERROR(INDEX(Ereignisse!$O$2:$O$37,MATCH(A226,_EreignisseDatum,0)),0)</f>
        <v>0</v>
      </c>
      <c r="D226" s="24">
        <f ca="1">IFERROR(INDEX(Ereignisse!$O$2:$O$37,MATCH(A226,_EreignisseDatum,0)+IF(INDEX(_EreignisseHaeufigkeit,MATCH(A226,_EreignisseDatum,0))=2,1,0)),0)</f>
        <v>0</v>
      </c>
      <c r="E226" s="24">
        <f t="shared" si="9"/>
        <v>1</v>
      </c>
      <c r="F226" s="24">
        <f ca="1">IFERROR(INDEX(Feiertage!$Y$2:$Y$34,MATCH(A226,_FeiertagsDaten,0)),0)</f>
        <v>0</v>
      </c>
      <c r="G226" s="24">
        <f ca="1">IFERROR(INDEX(Ereignisse!$R$2:$R$37,MATCH(A226,_EreignisseDatum,0)),0)</f>
        <v>0</v>
      </c>
      <c r="H226" s="24">
        <f ca="1">IFERROR(INDEX(Ereignisse!$R$2:$R$37,MATCH(A226,_EreignisseDatum,0)+IF(INDEX(_EreignisseHaeufigkeit,MATCH(A226,_EreignisseDatum,0))=2,1,0)),0)</f>
        <v>0</v>
      </c>
      <c r="I226" s="24">
        <f t="shared" ca="1" si="10"/>
        <v>1</v>
      </c>
    </row>
    <row r="227" spans="1:9" x14ac:dyDescent="0.2">
      <c r="A227" s="19">
        <f t="shared" si="11"/>
        <v>44787</v>
      </c>
      <c r="B227" s="24">
        <f ca="1">IFERROR(INDEX(Feiertage!$V$2:$V$34,MATCH(A227,_FeiertagsDaten,0)),0)</f>
        <v>0</v>
      </c>
      <c r="C227" s="24">
        <f ca="1">IFERROR(INDEX(Ereignisse!$O$2:$O$37,MATCH(A227,_EreignisseDatum,0)),0)</f>
        <v>0</v>
      </c>
      <c r="D227" s="24">
        <f ca="1">IFERROR(INDEX(Ereignisse!$O$2:$O$37,MATCH(A227,_EreignisseDatum,0)+IF(INDEX(_EreignisseHaeufigkeit,MATCH(A227,_EreignisseDatum,0))=2,1,0)),0)</f>
        <v>0</v>
      </c>
      <c r="E227" s="24">
        <f t="shared" si="9"/>
        <v>2</v>
      </c>
      <c r="F227" s="24">
        <f ca="1">IFERROR(INDEX(Feiertage!$Y$2:$Y$34,MATCH(A227,_FeiertagsDaten,0)),0)</f>
        <v>0</v>
      </c>
      <c r="G227" s="24">
        <f ca="1">IFERROR(INDEX(Ereignisse!$R$2:$R$37,MATCH(A227,_EreignisseDatum,0)),0)</f>
        <v>0</v>
      </c>
      <c r="H227" s="24">
        <f ca="1">IFERROR(INDEX(Ereignisse!$R$2:$R$37,MATCH(A227,_EreignisseDatum,0)+IF(INDEX(_EreignisseHaeufigkeit,MATCH(A227,_EreignisseDatum,0))=2,1,0)),0)</f>
        <v>0</v>
      </c>
      <c r="I227" s="24">
        <f t="shared" ca="1" si="10"/>
        <v>2</v>
      </c>
    </row>
    <row r="228" spans="1:9" x14ac:dyDescent="0.2">
      <c r="A228" s="19">
        <f t="shared" si="11"/>
        <v>44788</v>
      </c>
      <c r="B228" s="24">
        <f ca="1">IFERROR(INDEX(Feiertage!$V$2:$V$34,MATCH(A228,_FeiertagsDaten,0)),0)</f>
        <v>4</v>
      </c>
      <c r="C228" s="24">
        <f ca="1">IFERROR(INDEX(Ereignisse!$O$2:$O$37,MATCH(A228,_EreignisseDatum,0)),0)</f>
        <v>0</v>
      </c>
      <c r="D228" s="24">
        <f ca="1">IFERROR(INDEX(Ereignisse!$O$2:$O$37,MATCH(A228,_EreignisseDatum,0)+IF(INDEX(_EreignisseHaeufigkeit,MATCH(A228,_EreignisseDatum,0))=2,1,0)),0)</f>
        <v>0</v>
      </c>
      <c r="E228" s="24">
        <f t="shared" si="9"/>
        <v>0</v>
      </c>
      <c r="F228" s="24">
        <f ca="1">IFERROR(INDEX(Feiertage!$Y$2:$Y$34,MATCH(A228,_FeiertagsDaten,0)),0)</f>
        <v>0</v>
      </c>
      <c r="G228" s="24">
        <f ca="1">IFERROR(INDEX(Ereignisse!$R$2:$R$37,MATCH(A228,_EreignisseDatum,0)),0)</f>
        <v>0</v>
      </c>
      <c r="H228" s="24">
        <f ca="1">IFERROR(INDEX(Ereignisse!$R$2:$R$37,MATCH(A228,_EreignisseDatum,0)+IF(INDEX(_EreignisseHaeufigkeit,MATCH(A228,_EreignisseDatum,0))=2,1,0)),0)</f>
        <v>0</v>
      </c>
      <c r="I228" s="24">
        <f t="shared" ca="1" si="10"/>
        <v>0</v>
      </c>
    </row>
    <row r="229" spans="1:9" x14ac:dyDescent="0.2">
      <c r="A229" s="19">
        <f t="shared" si="11"/>
        <v>44789</v>
      </c>
      <c r="B229" s="24">
        <f ca="1">IFERROR(INDEX(Feiertage!$V$2:$V$34,MATCH(A229,_FeiertagsDaten,0)),0)</f>
        <v>0</v>
      </c>
      <c r="C229" s="24">
        <f ca="1">IFERROR(INDEX(Ereignisse!$O$2:$O$37,MATCH(A229,_EreignisseDatum,0)),0)</f>
        <v>0</v>
      </c>
      <c r="D229" s="24">
        <f ca="1">IFERROR(INDEX(Ereignisse!$O$2:$O$37,MATCH(A229,_EreignisseDatum,0)+IF(INDEX(_EreignisseHaeufigkeit,MATCH(A229,_EreignisseDatum,0))=2,1,0)),0)</f>
        <v>0</v>
      </c>
      <c r="E229" s="24">
        <f t="shared" si="9"/>
        <v>0</v>
      </c>
      <c r="F229" s="24">
        <f ca="1">IFERROR(INDEX(Feiertage!$Y$2:$Y$34,MATCH(A229,_FeiertagsDaten,0)),0)</f>
        <v>0</v>
      </c>
      <c r="G229" s="24">
        <f ca="1">IFERROR(INDEX(Ereignisse!$R$2:$R$37,MATCH(A229,_EreignisseDatum,0)),0)</f>
        <v>0</v>
      </c>
      <c r="H229" s="24">
        <f ca="1">IFERROR(INDEX(Ereignisse!$R$2:$R$37,MATCH(A229,_EreignisseDatum,0)+IF(INDEX(_EreignisseHaeufigkeit,MATCH(A229,_EreignisseDatum,0))=2,1,0)),0)</f>
        <v>0</v>
      </c>
      <c r="I229" s="24">
        <f t="shared" ca="1" si="10"/>
        <v>0</v>
      </c>
    </row>
    <row r="230" spans="1:9" x14ac:dyDescent="0.2">
      <c r="A230" s="19">
        <f t="shared" si="11"/>
        <v>44790</v>
      </c>
      <c r="B230" s="24">
        <f ca="1">IFERROR(INDEX(Feiertage!$V$2:$V$34,MATCH(A230,_FeiertagsDaten,0)),0)</f>
        <v>0</v>
      </c>
      <c r="C230" s="24">
        <f ca="1">IFERROR(INDEX(Ereignisse!$O$2:$O$37,MATCH(A230,_EreignisseDatum,0)),0)</f>
        <v>0</v>
      </c>
      <c r="D230" s="24">
        <f ca="1">IFERROR(INDEX(Ereignisse!$O$2:$O$37,MATCH(A230,_EreignisseDatum,0)+IF(INDEX(_EreignisseHaeufigkeit,MATCH(A230,_EreignisseDatum,0))=2,1,0)),0)</f>
        <v>0</v>
      </c>
      <c r="E230" s="24">
        <f t="shared" si="9"/>
        <v>0</v>
      </c>
      <c r="F230" s="24">
        <f ca="1">IFERROR(INDEX(Feiertage!$Y$2:$Y$34,MATCH(A230,_FeiertagsDaten,0)),0)</f>
        <v>0</v>
      </c>
      <c r="G230" s="24">
        <f ca="1">IFERROR(INDEX(Ereignisse!$R$2:$R$37,MATCH(A230,_EreignisseDatum,0)),0)</f>
        <v>0</v>
      </c>
      <c r="H230" s="24">
        <f ca="1">IFERROR(INDEX(Ereignisse!$R$2:$R$37,MATCH(A230,_EreignisseDatum,0)+IF(INDEX(_EreignisseHaeufigkeit,MATCH(A230,_EreignisseDatum,0))=2,1,0)),0)</f>
        <v>0</v>
      </c>
      <c r="I230" s="24">
        <f t="shared" ca="1" si="10"/>
        <v>0</v>
      </c>
    </row>
    <row r="231" spans="1:9" x14ac:dyDescent="0.2">
      <c r="A231" s="19">
        <f t="shared" si="11"/>
        <v>44791</v>
      </c>
      <c r="B231" s="24">
        <f ca="1">IFERROR(INDEX(Feiertage!$V$2:$V$34,MATCH(A231,_FeiertagsDaten,0)),0)</f>
        <v>0</v>
      </c>
      <c r="C231" s="24">
        <f ca="1">IFERROR(INDEX(Ereignisse!$O$2:$O$37,MATCH(A231,_EreignisseDatum,0)),0)</f>
        <v>0</v>
      </c>
      <c r="D231" s="24">
        <f ca="1">IFERROR(INDEX(Ereignisse!$O$2:$O$37,MATCH(A231,_EreignisseDatum,0)+IF(INDEX(_EreignisseHaeufigkeit,MATCH(A231,_EreignisseDatum,0))=2,1,0)),0)</f>
        <v>0</v>
      </c>
      <c r="E231" s="24">
        <f t="shared" si="9"/>
        <v>0</v>
      </c>
      <c r="F231" s="24">
        <f ca="1">IFERROR(INDEX(Feiertage!$Y$2:$Y$34,MATCH(A231,_FeiertagsDaten,0)),0)</f>
        <v>0</v>
      </c>
      <c r="G231" s="24">
        <f ca="1">IFERROR(INDEX(Ereignisse!$R$2:$R$37,MATCH(A231,_EreignisseDatum,0)),0)</f>
        <v>0</v>
      </c>
      <c r="H231" s="24">
        <f ca="1">IFERROR(INDEX(Ereignisse!$R$2:$R$37,MATCH(A231,_EreignisseDatum,0)+IF(INDEX(_EreignisseHaeufigkeit,MATCH(A231,_EreignisseDatum,0))=2,1,0)),0)</f>
        <v>0</v>
      </c>
      <c r="I231" s="24">
        <f t="shared" ca="1" si="10"/>
        <v>0</v>
      </c>
    </row>
    <row r="232" spans="1:9" x14ac:dyDescent="0.2">
      <c r="A232" s="19">
        <f t="shared" si="11"/>
        <v>44792</v>
      </c>
      <c r="B232" s="24">
        <f ca="1">IFERROR(INDEX(Feiertage!$V$2:$V$34,MATCH(A232,_FeiertagsDaten,0)),0)</f>
        <v>0</v>
      </c>
      <c r="C232" s="24">
        <f ca="1">IFERROR(INDEX(Ereignisse!$O$2:$O$37,MATCH(A232,_EreignisseDatum,0)),0)</f>
        <v>0</v>
      </c>
      <c r="D232" s="24">
        <f ca="1">IFERROR(INDEX(Ereignisse!$O$2:$O$37,MATCH(A232,_EreignisseDatum,0)+IF(INDEX(_EreignisseHaeufigkeit,MATCH(A232,_EreignisseDatum,0))=2,1,0)),0)</f>
        <v>0</v>
      </c>
      <c r="E232" s="24">
        <f t="shared" si="9"/>
        <v>0</v>
      </c>
      <c r="F232" s="24">
        <f ca="1">IFERROR(INDEX(Feiertage!$Y$2:$Y$34,MATCH(A232,_FeiertagsDaten,0)),0)</f>
        <v>0</v>
      </c>
      <c r="G232" s="24">
        <f ca="1">IFERROR(INDEX(Ereignisse!$R$2:$R$37,MATCH(A232,_EreignisseDatum,0)),0)</f>
        <v>0</v>
      </c>
      <c r="H232" s="24">
        <f ca="1">IFERROR(INDEX(Ereignisse!$R$2:$R$37,MATCH(A232,_EreignisseDatum,0)+IF(INDEX(_EreignisseHaeufigkeit,MATCH(A232,_EreignisseDatum,0))=2,1,0)),0)</f>
        <v>0</v>
      </c>
      <c r="I232" s="24">
        <f t="shared" ca="1" si="10"/>
        <v>0</v>
      </c>
    </row>
    <row r="233" spans="1:9" x14ac:dyDescent="0.2">
      <c r="A233" s="19">
        <f t="shared" si="11"/>
        <v>44793</v>
      </c>
      <c r="B233" s="24">
        <f ca="1">IFERROR(INDEX(Feiertage!$V$2:$V$34,MATCH(A233,_FeiertagsDaten,0)),0)</f>
        <v>0</v>
      </c>
      <c r="C233" s="24">
        <f ca="1">IFERROR(INDEX(Ereignisse!$O$2:$O$37,MATCH(A233,_EreignisseDatum,0)),0)</f>
        <v>0</v>
      </c>
      <c r="D233" s="24">
        <f ca="1">IFERROR(INDEX(Ereignisse!$O$2:$O$37,MATCH(A233,_EreignisseDatum,0)+IF(INDEX(_EreignisseHaeufigkeit,MATCH(A233,_EreignisseDatum,0))=2,1,0)),0)</f>
        <v>0</v>
      </c>
      <c r="E233" s="24">
        <f t="shared" si="9"/>
        <v>1</v>
      </c>
      <c r="F233" s="24">
        <f ca="1">IFERROR(INDEX(Feiertage!$Y$2:$Y$34,MATCH(A233,_FeiertagsDaten,0)),0)</f>
        <v>0</v>
      </c>
      <c r="G233" s="24">
        <f ca="1">IFERROR(INDEX(Ereignisse!$R$2:$R$37,MATCH(A233,_EreignisseDatum,0)),0)</f>
        <v>0</v>
      </c>
      <c r="H233" s="24">
        <f ca="1">IFERROR(INDEX(Ereignisse!$R$2:$R$37,MATCH(A233,_EreignisseDatum,0)+IF(INDEX(_EreignisseHaeufigkeit,MATCH(A233,_EreignisseDatum,0))=2,1,0)),0)</f>
        <v>0</v>
      </c>
      <c r="I233" s="24">
        <f t="shared" ca="1" si="10"/>
        <v>1</v>
      </c>
    </row>
    <row r="234" spans="1:9" x14ac:dyDescent="0.2">
      <c r="A234" s="19">
        <f t="shared" si="11"/>
        <v>44794</v>
      </c>
      <c r="B234" s="24">
        <f ca="1">IFERROR(INDEX(Feiertage!$V$2:$V$34,MATCH(A234,_FeiertagsDaten,0)),0)</f>
        <v>0</v>
      </c>
      <c r="C234" s="24">
        <f ca="1">IFERROR(INDEX(Ereignisse!$O$2:$O$37,MATCH(A234,_EreignisseDatum,0)),0)</f>
        <v>0</v>
      </c>
      <c r="D234" s="24">
        <f ca="1">IFERROR(INDEX(Ereignisse!$O$2:$O$37,MATCH(A234,_EreignisseDatum,0)+IF(INDEX(_EreignisseHaeufigkeit,MATCH(A234,_EreignisseDatum,0))=2,1,0)),0)</f>
        <v>0</v>
      </c>
      <c r="E234" s="24">
        <f t="shared" si="9"/>
        <v>2</v>
      </c>
      <c r="F234" s="24">
        <f ca="1">IFERROR(INDEX(Feiertage!$Y$2:$Y$34,MATCH(A234,_FeiertagsDaten,0)),0)</f>
        <v>0</v>
      </c>
      <c r="G234" s="24">
        <f ca="1">IFERROR(INDEX(Ereignisse!$R$2:$R$37,MATCH(A234,_EreignisseDatum,0)),0)</f>
        <v>0</v>
      </c>
      <c r="H234" s="24">
        <f ca="1">IFERROR(INDEX(Ereignisse!$R$2:$R$37,MATCH(A234,_EreignisseDatum,0)+IF(INDEX(_EreignisseHaeufigkeit,MATCH(A234,_EreignisseDatum,0))=2,1,0)),0)</f>
        <v>0</v>
      </c>
      <c r="I234" s="24">
        <f t="shared" ca="1" si="10"/>
        <v>2</v>
      </c>
    </row>
    <row r="235" spans="1:9" x14ac:dyDescent="0.2">
      <c r="A235" s="19">
        <f t="shared" si="11"/>
        <v>44795</v>
      </c>
      <c r="B235" s="24">
        <f ca="1">IFERROR(INDEX(Feiertage!$V$2:$V$34,MATCH(A235,_FeiertagsDaten,0)),0)</f>
        <v>0</v>
      </c>
      <c r="C235" s="24">
        <f ca="1">IFERROR(INDEX(Ereignisse!$O$2:$O$37,MATCH(A235,_EreignisseDatum,0)),0)</f>
        <v>0</v>
      </c>
      <c r="D235" s="24">
        <f ca="1">IFERROR(INDEX(Ereignisse!$O$2:$O$37,MATCH(A235,_EreignisseDatum,0)+IF(INDEX(_EreignisseHaeufigkeit,MATCH(A235,_EreignisseDatum,0))=2,1,0)),0)</f>
        <v>0</v>
      </c>
      <c r="E235" s="24">
        <f t="shared" si="9"/>
        <v>0</v>
      </c>
      <c r="F235" s="24">
        <f ca="1">IFERROR(INDEX(Feiertage!$Y$2:$Y$34,MATCH(A235,_FeiertagsDaten,0)),0)</f>
        <v>0</v>
      </c>
      <c r="G235" s="24">
        <f ca="1">IFERROR(INDEX(Ereignisse!$R$2:$R$37,MATCH(A235,_EreignisseDatum,0)),0)</f>
        <v>0</v>
      </c>
      <c r="H235" s="24">
        <f ca="1">IFERROR(INDEX(Ereignisse!$R$2:$R$37,MATCH(A235,_EreignisseDatum,0)+IF(INDEX(_EreignisseHaeufigkeit,MATCH(A235,_EreignisseDatum,0))=2,1,0)),0)</f>
        <v>0</v>
      </c>
      <c r="I235" s="24">
        <f t="shared" ca="1" si="10"/>
        <v>0</v>
      </c>
    </row>
    <row r="236" spans="1:9" x14ac:dyDescent="0.2">
      <c r="A236" s="19">
        <f t="shared" si="11"/>
        <v>44796</v>
      </c>
      <c r="B236" s="24">
        <f ca="1">IFERROR(INDEX(Feiertage!$V$2:$V$34,MATCH(A236,_FeiertagsDaten,0)),0)</f>
        <v>0</v>
      </c>
      <c r="C236" s="24">
        <f ca="1">IFERROR(INDEX(Ereignisse!$O$2:$O$37,MATCH(A236,_EreignisseDatum,0)),0)</f>
        <v>0</v>
      </c>
      <c r="D236" s="24">
        <f ca="1">IFERROR(INDEX(Ereignisse!$O$2:$O$37,MATCH(A236,_EreignisseDatum,0)+IF(INDEX(_EreignisseHaeufigkeit,MATCH(A236,_EreignisseDatum,0))=2,1,0)),0)</f>
        <v>0</v>
      </c>
      <c r="E236" s="24">
        <f t="shared" si="9"/>
        <v>0</v>
      </c>
      <c r="F236" s="24">
        <f ca="1">IFERROR(INDEX(Feiertage!$Y$2:$Y$34,MATCH(A236,_FeiertagsDaten,0)),0)</f>
        <v>0</v>
      </c>
      <c r="G236" s="24">
        <f ca="1">IFERROR(INDEX(Ereignisse!$R$2:$R$37,MATCH(A236,_EreignisseDatum,0)),0)</f>
        <v>0</v>
      </c>
      <c r="H236" s="24">
        <f ca="1">IFERROR(INDEX(Ereignisse!$R$2:$R$37,MATCH(A236,_EreignisseDatum,0)+IF(INDEX(_EreignisseHaeufigkeit,MATCH(A236,_EreignisseDatum,0))=2,1,0)),0)</f>
        <v>0</v>
      </c>
      <c r="I236" s="24">
        <f t="shared" ca="1" si="10"/>
        <v>0</v>
      </c>
    </row>
    <row r="237" spans="1:9" x14ac:dyDescent="0.2">
      <c r="A237" s="19">
        <f t="shared" si="11"/>
        <v>44797</v>
      </c>
      <c r="B237" s="24">
        <f ca="1">IFERROR(INDEX(Feiertage!$V$2:$V$34,MATCH(A237,_FeiertagsDaten,0)),0)</f>
        <v>0</v>
      </c>
      <c r="C237" s="24">
        <f ca="1">IFERROR(INDEX(Ereignisse!$O$2:$O$37,MATCH(A237,_EreignisseDatum,0)),0)</f>
        <v>0</v>
      </c>
      <c r="D237" s="24">
        <f ca="1">IFERROR(INDEX(Ereignisse!$O$2:$O$37,MATCH(A237,_EreignisseDatum,0)+IF(INDEX(_EreignisseHaeufigkeit,MATCH(A237,_EreignisseDatum,0))=2,1,0)),0)</f>
        <v>0</v>
      </c>
      <c r="E237" s="24">
        <f t="shared" si="9"/>
        <v>0</v>
      </c>
      <c r="F237" s="24">
        <f ca="1">IFERROR(INDEX(Feiertage!$Y$2:$Y$34,MATCH(A237,_FeiertagsDaten,0)),0)</f>
        <v>0</v>
      </c>
      <c r="G237" s="24">
        <f ca="1">IFERROR(INDEX(Ereignisse!$R$2:$R$37,MATCH(A237,_EreignisseDatum,0)),0)</f>
        <v>0</v>
      </c>
      <c r="H237" s="24">
        <f ca="1">IFERROR(INDEX(Ereignisse!$R$2:$R$37,MATCH(A237,_EreignisseDatum,0)+IF(INDEX(_EreignisseHaeufigkeit,MATCH(A237,_EreignisseDatum,0))=2,1,0)),0)</f>
        <v>0</v>
      </c>
      <c r="I237" s="24">
        <f t="shared" ca="1" si="10"/>
        <v>0</v>
      </c>
    </row>
    <row r="238" spans="1:9" x14ac:dyDescent="0.2">
      <c r="A238" s="19">
        <f t="shared" si="11"/>
        <v>44798</v>
      </c>
      <c r="B238" s="24">
        <f ca="1">IFERROR(INDEX(Feiertage!$V$2:$V$34,MATCH(A238,_FeiertagsDaten,0)),0)</f>
        <v>0</v>
      </c>
      <c r="C238" s="24">
        <f ca="1">IFERROR(INDEX(Ereignisse!$O$2:$O$37,MATCH(A238,_EreignisseDatum,0)),0)</f>
        <v>0</v>
      </c>
      <c r="D238" s="24">
        <f ca="1">IFERROR(INDEX(Ereignisse!$O$2:$O$37,MATCH(A238,_EreignisseDatum,0)+IF(INDEX(_EreignisseHaeufigkeit,MATCH(A238,_EreignisseDatum,0))=2,1,0)),0)</f>
        <v>0</v>
      </c>
      <c r="E238" s="24">
        <f t="shared" si="9"/>
        <v>0</v>
      </c>
      <c r="F238" s="24">
        <f ca="1">IFERROR(INDEX(Feiertage!$Y$2:$Y$34,MATCH(A238,_FeiertagsDaten,0)),0)</f>
        <v>0</v>
      </c>
      <c r="G238" s="24">
        <f ca="1">IFERROR(INDEX(Ereignisse!$R$2:$R$37,MATCH(A238,_EreignisseDatum,0)),0)</f>
        <v>0</v>
      </c>
      <c r="H238" s="24">
        <f ca="1">IFERROR(INDEX(Ereignisse!$R$2:$R$37,MATCH(A238,_EreignisseDatum,0)+IF(INDEX(_EreignisseHaeufigkeit,MATCH(A238,_EreignisseDatum,0))=2,1,0)),0)</f>
        <v>0</v>
      </c>
      <c r="I238" s="24">
        <f t="shared" ca="1" si="10"/>
        <v>0</v>
      </c>
    </row>
    <row r="239" spans="1:9" x14ac:dyDescent="0.2">
      <c r="A239" s="19">
        <f t="shared" si="11"/>
        <v>44799</v>
      </c>
      <c r="B239" s="24">
        <f ca="1">IFERROR(INDEX(Feiertage!$V$2:$V$34,MATCH(A239,_FeiertagsDaten,0)),0)</f>
        <v>0</v>
      </c>
      <c r="C239" s="24">
        <f ca="1">IFERROR(INDEX(Ereignisse!$O$2:$O$37,MATCH(A239,_EreignisseDatum,0)),0)</f>
        <v>0</v>
      </c>
      <c r="D239" s="24">
        <f ca="1">IFERROR(INDEX(Ereignisse!$O$2:$O$37,MATCH(A239,_EreignisseDatum,0)+IF(INDEX(_EreignisseHaeufigkeit,MATCH(A239,_EreignisseDatum,0))=2,1,0)),0)</f>
        <v>0</v>
      </c>
      <c r="E239" s="24">
        <f t="shared" si="9"/>
        <v>0</v>
      </c>
      <c r="F239" s="24">
        <f ca="1">IFERROR(INDEX(Feiertage!$Y$2:$Y$34,MATCH(A239,_FeiertagsDaten,0)),0)</f>
        <v>0</v>
      </c>
      <c r="G239" s="24">
        <f ca="1">IFERROR(INDEX(Ereignisse!$R$2:$R$37,MATCH(A239,_EreignisseDatum,0)),0)</f>
        <v>0</v>
      </c>
      <c r="H239" s="24">
        <f ca="1">IFERROR(INDEX(Ereignisse!$R$2:$R$37,MATCH(A239,_EreignisseDatum,0)+IF(INDEX(_EreignisseHaeufigkeit,MATCH(A239,_EreignisseDatum,0))=2,1,0)),0)</f>
        <v>0</v>
      </c>
      <c r="I239" s="24">
        <f t="shared" ca="1" si="10"/>
        <v>0</v>
      </c>
    </row>
    <row r="240" spans="1:9" x14ac:dyDescent="0.2">
      <c r="A240" s="19">
        <f t="shared" si="11"/>
        <v>44800</v>
      </c>
      <c r="B240" s="24">
        <f ca="1">IFERROR(INDEX(Feiertage!$V$2:$V$34,MATCH(A240,_FeiertagsDaten,0)),0)</f>
        <v>0</v>
      </c>
      <c r="C240" s="24">
        <f ca="1">IFERROR(INDEX(Ereignisse!$O$2:$O$37,MATCH(A240,_EreignisseDatum,0)),0)</f>
        <v>0</v>
      </c>
      <c r="D240" s="24">
        <f ca="1">IFERROR(INDEX(Ereignisse!$O$2:$O$37,MATCH(A240,_EreignisseDatum,0)+IF(INDEX(_EreignisseHaeufigkeit,MATCH(A240,_EreignisseDatum,0))=2,1,0)),0)</f>
        <v>0</v>
      </c>
      <c r="E240" s="24">
        <f t="shared" si="9"/>
        <v>1</v>
      </c>
      <c r="F240" s="24">
        <f ca="1">IFERROR(INDEX(Feiertage!$Y$2:$Y$34,MATCH(A240,_FeiertagsDaten,0)),0)</f>
        <v>0</v>
      </c>
      <c r="G240" s="24">
        <f ca="1">IFERROR(INDEX(Ereignisse!$R$2:$R$37,MATCH(A240,_EreignisseDatum,0)),0)</f>
        <v>0</v>
      </c>
      <c r="H240" s="24">
        <f ca="1">IFERROR(INDEX(Ereignisse!$R$2:$R$37,MATCH(A240,_EreignisseDatum,0)+IF(INDEX(_EreignisseHaeufigkeit,MATCH(A240,_EreignisseDatum,0))=2,1,0)),0)</f>
        <v>0</v>
      </c>
      <c r="I240" s="24">
        <f t="shared" ca="1" si="10"/>
        <v>1</v>
      </c>
    </row>
    <row r="241" spans="1:9" x14ac:dyDescent="0.2">
      <c r="A241" s="19">
        <f t="shared" si="11"/>
        <v>44801</v>
      </c>
      <c r="B241" s="24">
        <f ca="1">IFERROR(INDEX(Feiertage!$V$2:$V$34,MATCH(A241,_FeiertagsDaten,0)),0)</f>
        <v>0</v>
      </c>
      <c r="C241" s="24">
        <f ca="1">IFERROR(INDEX(Ereignisse!$O$2:$O$37,MATCH(A241,_EreignisseDatum,0)),0)</f>
        <v>0</v>
      </c>
      <c r="D241" s="24">
        <f ca="1">IFERROR(INDEX(Ereignisse!$O$2:$O$37,MATCH(A241,_EreignisseDatum,0)+IF(INDEX(_EreignisseHaeufigkeit,MATCH(A241,_EreignisseDatum,0))=2,1,0)),0)</f>
        <v>0</v>
      </c>
      <c r="E241" s="24">
        <f t="shared" si="9"/>
        <v>2</v>
      </c>
      <c r="F241" s="24">
        <f ca="1">IFERROR(INDEX(Feiertage!$Y$2:$Y$34,MATCH(A241,_FeiertagsDaten,0)),0)</f>
        <v>0</v>
      </c>
      <c r="G241" s="24">
        <f ca="1">IFERROR(INDEX(Ereignisse!$R$2:$R$37,MATCH(A241,_EreignisseDatum,0)),0)</f>
        <v>0</v>
      </c>
      <c r="H241" s="24">
        <f ca="1">IFERROR(INDEX(Ereignisse!$R$2:$R$37,MATCH(A241,_EreignisseDatum,0)+IF(INDEX(_EreignisseHaeufigkeit,MATCH(A241,_EreignisseDatum,0))=2,1,0)),0)</f>
        <v>0</v>
      </c>
      <c r="I241" s="24">
        <f t="shared" ca="1" si="10"/>
        <v>2</v>
      </c>
    </row>
    <row r="242" spans="1:9" x14ac:dyDescent="0.2">
      <c r="A242" s="19">
        <f t="shared" si="11"/>
        <v>44802</v>
      </c>
      <c r="B242" s="24">
        <f ca="1">IFERROR(INDEX(Feiertage!$V$2:$V$34,MATCH(A242,_FeiertagsDaten,0)),0)</f>
        <v>0</v>
      </c>
      <c r="C242" s="24">
        <f ca="1">IFERROR(INDEX(Ereignisse!$O$2:$O$37,MATCH(A242,_EreignisseDatum,0)),0)</f>
        <v>0</v>
      </c>
      <c r="D242" s="24">
        <f ca="1">IFERROR(INDEX(Ereignisse!$O$2:$O$37,MATCH(A242,_EreignisseDatum,0)+IF(INDEX(_EreignisseHaeufigkeit,MATCH(A242,_EreignisseDatum,0))=2,1,0)),0)</f>
        <v>0</v>
      </c>
      <c r="E242" s="24">
        <f t="shared" si="9"/>
        <v>0</v>
      </c>
      <c r="F242" s="24">
        <f ca="1">IFERROR(INDEX(Feiertage!$Y$2:$Y$34,MATCH(A242,_FeiertagsDaten,0)),0)</f>
        <v>0</v>
      </c>
      <c r="G242" s="24">
        <f ca="1">IFERROR(INDEX(Ereignisse!$R$2:$R$37,MATCH(A242,_EreignisseDatum,0)),0)</f>
        <v>1</v>
      </c>
      <c r="H242" s="24">
        <f ca="1">IFERROR(INDEX(Ereignisse!$R$2:$R$37,MATCH(A242,_EreignisseDatum,0)+IF(INDEX(_EreignisseHaeufigkeit,MATCH(A242,_EreignisseDatum,0))=2,1,0)),0)</f>
        <v>1</v>
      </c>
      <c r="I242" s="24">
        <f t="shared" ca="1" si="10"/>
        <v>1</v>
      </c>
    </row>
    <row r="243" spans="1:9" x14ac:dyDescent="0.2">
      <c r="A243" s="19">
        <f t="shared" si="11"/>
        <v>44803</v>
      </c>
      <c r="B243" s="24">
        <f ca="1">IFERROR(INDEX(Feiertage!$V$2:$V$34,MATCH(A243,_FeiertagsDaten,0)),0)</f>
        <v>0</v>
      </c>
      <c r="C243" s="24">
        <f ca="1">IFERROR(INDEX(Ereignisse!$O$2:$O$37,MATCH(A243,_EreignisseDatum,0)),0)</f>
        <v>0</v>
      </c>
      <c r="D243" s="24">
        <f ca="1">IFERROR(INDEX(Ereignisse!$O$2:$O$37,MATCH(A243,_EreignisseDatum,0)+IF(INDEX(_EreignisseHaeufigkeit,MATCH(A243,_EreignisseDatum,0))=2,1,0)),0)</f>
        <v>0</v>
      </c>
      <c r="E243" s="24">
        <f t="shared" si="9"/>
        <v>0</v>
      </c>
      <c r="F243" s="24">
        <f ca="1">IFERROR(INDEX(Feiertage!$Y$2:$Y$34,MATCH(A243,_FeiertagsDaten,0)),0)</f>
        <v>0</v>
      </c>
      <c r="G243" s="24">
        <f ca="1">IFERROR(INDEX(Ereignisse!$R$2:$R$37,MATCH(A243,_EreignisseDatum,0)),0)</f>
        <v>1</v>
      </c>
      <c r="H243" s="24">
        <f ca="1">IFERROR(INDEX(Ereignisse!$R$2:$R$37,MATCH(A243,_EreignisseDatum,0)+IF(INDEX(_EreignisseHaeufigkeit,MATCH(A243,_EreignisseDatum,0))=2,1,0)),0)</f>
        <v>1</v>
      </c>
      <c r="I243" s="24">
        <f t="shared" ca="1" si="10"/>
        <v>1</v>
      </c>
    </row>
    <row r="244" spans="1:9" x14ac:dyDescent="0.2">
      <c r="A244" s="19">
        <f t="shared" si="11"/>
        <v>44804</v>
      </c>
      <c r="B244" s="24">
        <f ca="1">IFERROR(INDEX(Feiertage!$V$2:$V$34,MATCH(A244,_FeiertagsDaten,0)),0)</f>
        <v>0</v>
      </c>
      <c r="C244" s="24">
        <f ca="1">IFERROR(INDEX(Ereignisse!$O$2:$O$37,MATCH(A244,_EreignisseDatum,0)),0)</f>
        <v>0</v>
      </c>
      <c r="D244" s="24">
        <f ca="1">IFERROR(INDEX(Ereignisse!$O$2:$O$37,MATCH(A244,_EreignisseDatum,0)+IF(INDEX(_EreignisseHaeufigkeit,MATCH(A244,_EreignisseDatum,0))=2,1,0)),0)</f>
        <v>0</v>
      </c>
      <c r="E244" s="24">
        <f t="shared" si="9"/>
        <v>0</v>
      </c>
      <c r="F244" s="24">
        <f ca="1">IFERROR(INDEX(Feiertage!$Y$2:$Y$34,MATCH(A244,_FeiertagsDaten,0)),0)</f>
        <v>0</v>
      </c>
      <c r="G244" s="24">
        <f ca="1">IFERROR(INDEX(Ereignisse!$R$2:$R$37,MATCH(A244,_EreignisseDatum,0)),0)</f>
        <v>1</v>
      </c>
      <c r="H244" s="24">
        <f ca="1">IFERROR(INDEX(Ereignisse!$R$2:$R$37,MATCH(A244,_EreignisseDatum,0)+IF(INDEX(_EreignisseHaeufigkeit,MATCH(A244,_EreignisseDatum,0))=2,1,0)),0)</f>
        <v>1</v>
      </c>
      <c r="I244" s="24">
        <f t="shared" ca="1" si="10"/>
        <v>1</v>
      </c>
    </row>
    <row r="245" spans="1:9" x14ac:dyDescent="0.2">
      <c r="A245" s="19">
        <f t="shared" si="11"/>
        <v>44805</v>
      </c>
      <c r="B245" s="24">
        <f ca="1">IFERROR(INDEX(Feiertage!$V$2:$V$34,MATCH(A245,_FeiertagsDaten,0)),0)</f>
        <v>0</v>
      </c>
      <c r="C245" s="24">
        <f ca="1">IFERROR(INDEX(Ereignisse!$O$2:$O$37,MATCH(A245,_EreignisseDatum,0)),0)</f>
        <v>0</v>
      </c>
      <c r="D245" s="24">
        <f ca="1">IFERROR(INDEX(Ereignisse!$O$2:$O$37,MATCH(A245,_EreignisseDatum,0)+IF(INDEX(_EreignisseHaeufigkeit,MATCH(A245,_EreignisseDatum,0))=2,1,0)),0)</f>
        <v>0</v>
      </c>
      <c r="E245" s="24">
        <f t="shared" si="9"/>
        <v>0</v>
      </c>
      <c r="F245" s="24">
        <f ca="1">IFERROR(INDEX(Feiertage!$Y$2:$Y$34,MATCH(A245,_FeiertagsDaten,0)),0)</f>
        <v>0</v>
      </c>
      <c r="G245" s="24">
        <f ca="1">IFERROR(INDEX(Ereignisse!$R$2:$R$37,MATCH(A245,_EreignisseDatum,0)),0)</f>
        <v>1</v>
      </c>
      <c r="H245" s="24">
        <f ca="1">IFERROR(INDEX(Ereignisse!$R$2:$R$37,MATCH(A245,_EreignisseDatum,0)+IF(INDEX(_EreignisseHaeufigkeit,MATCH(A245,_EreignisseDatum,0))=2,1,0)),0)</f>
        <v>1</v>
      </c>
      <c r="I245" s="24">
        <f t="shared" ca="1" si="10"/>
        <v>1</v>
      </c>
    </row>
    <row r="246" spans="1:9" x14ac:dyDescent="0.2">
      <c r="A246" s="19">
        <f t="shared" si="11"/>
        <v>44806</v>
      </c>
      <c r="B246" s="24">
        <f ca="1">IFERROR(INDEX(Feiertage!$V$2:$V$34,MATCH(A246,_FeiertagsDaten,0)),0)</f>
        <v>0</v>
      </c>
      <c r="C246" s="24">
        <f ca="1">IFERROR(INDEX(Ereignisse!$O$2:$O$37,MATCH(A246,_EreignisseDatum,0)),0)</f>
        <v>0</v>
      </c>
      <c r="D246" s="24">
        <f ca="1">IFERROR(INDEX(Ereignisse!$O$2:$O$37,MATCH(A246,_EreignisseDatum,0)+IF(INDEX(_EreignisseHaeufigkeit,MATCH(A246,_EreignisseDatum,0))=2,1,0)),0)</f>
        <v>0</v>
      </c>
      <c r="E246" s="24">
        <f t="shared" si="9"/>
        <v>0</v>
      </c>
      <c r="F246" s="24">
        <f ca="1">IFERROR(INDEX(Feiertage!$Y$2:$Y$34,MATCH(A246,_FeiertagsDaten,0)),0)</f>
        <v>0</v>
      </c>
      <c r="G246" s="24">
        <f ca="1">IFERROR(INDEX(Ereignisse!$R$2:$R$37,MATCH(A246,_EreignisseDatum,0)),0)</f>
        <v>1</v>
      </c>
      <c r="H246" s="24">
        <f ca="1">IFERROR(INDEX(Ereignisse!$R$2:$R$37,MATCH(A246,_EreignisseDatum,0)+IF(INDEX(_EreignisseHaeufigkeit,MATCH(A246,_EreignisseDatum,0))=2,1,0)),0)</f>
        <v>1</v>
      </c>
      <c r="I246" s="24">
        <f t="shared" ca="1" si="10"/>
        <v>1</v>
      </c>
    </row>
    <row r="247" spans="1:9" x14ac:dyDescent="0.2">
      <c r="A247" s="19">
        <f t="shared" si="11"/>
        <v>44807</v>
      </c>
      <c r="B247" s="24">
        <f ca="1">IFERROR(INDEX(Feiertage!$V$2:$V$34,MATCH(A247,_FeiertagsDaten,0)),0)</f>
        <v>0</v>
      </c>
      <c r="C247" s="24">
        <f ca="1">IFERROR(INDEX(Ereignisse!$O$2:$O$37,MATCH(A247,_EreignisseDatum,0)),0)</f>
        <v>0</v>
      </c>
      <c r="D247" s="24">
        <f ca="1">IFERROR(INDEX(Ereignisse!$O$2:$O$37,MATCH(A247,_EreignisseDatum,0)+IF(INDEX(_EreignisseHaeufigkeit,MATCH(A247,_EreignisseDatum,0))=2,1,0)),0)</f>
        <v>0</v>
      </c>
      <c r="E247" s="24">
        <f t="shared" si="9"/>
        <v>1</v>
      </c>
      <c r="F247" s="24">
        <f ca="1">IFERROR(INDEX(Feiertage!$Y$2:$Y$34,MATCH(A247,_FeiertagsDaten,0)),0)</f>
        <v>0</v>
      </c>
      <c r="G247" s="24">
        <f ca="1">IFERROR(INDEX(Ereignisse!$R$2:$R$37,MATCH(A247,_EreignisseDatum,0)),0)</f>
        <v>0</v>
      </c>
      <c r="H247" s="24">
        <f ca="1">IFERROR(INDEX(Ereignisse!$R$2:$R$37,MATCH(A247,_EreignisseDatum,0)+IF(INDEX(_EreignisseHaeufigkeit,MATCH(A247,_EreignisseDatum,0))=2,1,0)),0)</f>
        <v>0</v>
      </c>
      <c r="I247" s="24">
        <f t="shared" ca="1" si="10"/>
        <v>1</v>
      </c>
    </row>
    <row r="248" spans="1:9" x14ac:dyDescent="0.2">
      <c r="A248" s="19">
        <f t="shared" si="11"/>
        <v>44808</v>
      </c>
      <c r="B248" s="24">
        <f ca="1">IFERROR(INDEX(Feiertage!$V$2:$V$34,MATCH(A248,_FeiertagsDaten,0)),0)</f>
        <v>0</v>
      </c>
      <c r="C248" s="24">
        <f ca="1">IFERROR(INDEX(Ereignisse!$O$2:$O$37,MATCH(A248,_EreignisseDatum,0)),0)</f>
        <v>0</v>
      </c>
      <c r="D248" s="24">
        <f ca="1">IFERROR(INDEX(Ereignisse!$O$2:$O$37,MATCH(A248,_EreignisseDatum,0)+IF(INDEX(_EreignisseHaeufigkeit,MATCH(A248,_EreignisseDatum,0))=2,1,0)),0)</f>
        <v>0</v>
      </c>
      <c r="E248" s="24">
        <f t="shared" si="9"/>
        <v>2</v>
      </c>
      <c r="F248" s="24">
        <f ca="1">IFERROR(INDEX(Feiertage!$Y$2:$Y$34,MATCH(A248,_FeiertagsDaten,0)),0)</f>
        <v>0</v>
      </c>
      <c r="G248" s="24">
        <f ca="1">IFERROR(INDEX(Ereignisse!$R$2:$R$37,MATCH(A248,_EreignisseDatum,0)),0)</f>
        <v>0</v>
      </c>
      <c r="H248" s="24">
        <f ca="1">IFERROR(INDEX(Ereignisse!$R$2:$R$37,MATCH(A248,_EreignisseDatum,0)+IF(INDEX(_EreignisseHaeufigkeit,MATCH(A248,_EreignisseDatum,0))=2,1,0)),0)</f>
        <v>0</v>
      </c>
      <c r="I248" s="24">
        <f t="shared" ca="1" si="10"/>
        <v>2</v>
      </c>
    </row>
    <row r="249" spans="1:9" x14ac:dyDescent="0.2">
      <c r="A249" s="19">
        <f t="shared" si="11"/>
        <v>44809</v>
      </c>
      <c r="B249" s="24">
        <f ca="1">IFERROR(INDEX(Feiertage!$V$2:$V$34,MATCH(A249,_FeiertagsDaten,0)),0)</f>
        <v>0</v>
      </c>
      <c r="C249" s="24">
        <f ca="1">IFERROR(INDEX(Ereignisse!$O$2:$O$37,MATCH(A249,_EreignisseDatum,0)),0)</f>
        <v>0</v>
      </c>
      <c r="D249" s="24">
        <f ca="1">IFERROR(INDEX(Ereignisse!$O$2:$O$37,MATCH(A249,_EreignisseDatum,0)+IF(INDEX(_EreignisseHaeufigkeit,MATCH(A249,_EreignisseDatum,0))=2,1,0)),0)</f>
        <v>0</v>
      </c>
      <c r="E249" s="24">
        <f t="shared" si="9"/>
        <v>0</v>
      </c>
      <c r="F249" s="24">
        <f ca="1">IFERROR(INDEX(Feiertage!$Y$2:$Y$34,MATCH(A249,_FeiertagsDaten,0)),0)</f>
        <v>0</v>
      </c>
      <c r="G249" s="24">
        <f ca="1">IFERROR(INDEX(Ereignisse!$R$2:$R$37,MATCH(A249,_EreignisseDatum,0)),0)</f>
        <v>1</v>
      </c>
      <c r="H249" s="24">
        <f ca="1">IFERROR(INDEX(Ereignisse!$R$2:$R$37,MATCH(A249,_EreignisseDatum,0)+IF(INDEX(_EreignisseHaeufigkeit,MATCH(A249,_EreignisseDatum,0))=2,1,0)),0)</f>
        <v>1</v>
      </c>
      <c r="I249" s="24">
        <f t="shared" ca="1" si="10"/>
        <v>1</v>
      </c>
    </row>
    <row r="250" spans="1:9" x14ac:dyDescent="0.2">
      <c r="A250" s="19">
        <f t="shared" si="11"/>
        <v>44810</v>
      </c>
      <c r="B250" s="24">
        <f ca="1">IFERROR(INDEX(Feiertage!$V$2:$V$34,MATCH(A250,_FeiertagsDaten,0)),0)</f>
        <v>0</v>
      </c>
      <c r="C250" s="24">
        <f ca="1">IFERROR(INDEX(Ereignisse!$O$2:$O$37,MATCH(A250,_EreignisseDatum,0)),0)</f>
        <v>0</v>
      </c>
      <c r="D250" s="24">
        <f ca="1">IFERROR(INDEX(Ereignisse!$O$2:$O$37,MATCH(A250,_EreignisseDatum,0)+IF(INDEX(_EreignisseHaeufigkeit,MATCH(A250,_EreignisseDatum,0))=2,1,0)),0)</f>
        <v>0</v>
      </c>
      <c r="E250" s="24">
        <f t="shared" si="9"/>
        <v>0</v>
      </c>
      <c r="F250" s="24">
        <f ca="1">IFERROR(INDEX(Feiertage!$Y$2:$Y$34,MATCH(A250,_FeiertagsDaten,0)),0)</f>
        <v>0</v>
      </c>
      <c r="G250" s="24">
        <f ca="1">IFERROR(INDEX(Ereignisse!$R$2:$R$37,MATCH(A250,_EreignisseDatum,0)),0)</f>
        <v>1</v>
      </c>
      <c r="H250" s="24">
        <f ca="1">IFERROR(INDEX(Ereignisse!$R$2:$R$37,MATCH(A250,_EreignisseDatum,0)+IF(INDEX(_EreignisseHaeufigkeit,MATCH(A250,_EreignisseDatum,0))=2,1,0)),0)</f>
        <v>1</v>
      </c>
      <c r="I250" s="24">
        <f t="shared" ca="1" si="10"/>
        <v>1</v>
      </c>
    </row>
    <row r="251" spans="1:9" x14ac:dyDescent="0.2">
      <c r="A251" s="19">
        <f t="shared" si="11"/>
        <v>44811</v>
      </c>
      <c r="B251" s="24">
        <f ca="1">IFERROR(INDEX(Feiertage!$V$2:$V$34,MATCH(A251,_FeiertagsDaten,0)),0)</f>
        <v>0</v>
      </c>
      <c r="C251" s="24">
        <f ca="1">IFERROR(INDEX(Ereignisse!$O$2:$O$37,MATCH(A251,_EreignisseDatum,0)),0)</f>
        <v>0</v>
      </c>
      <c r="D251" s="24">
        <f ca="1">IFERROR(INDEX(Ereignisse!$O$2:$O$37,MATCH(A251,_EreignisseDatum,0)+IF(INDEX(_EreignisseHaeufigkeit,MATCH(A251,_EreignisseDatum,0))=2,1,0)),0)</f>
        <v>0</v>
      </c>
      <c r="E251" s="24">
        <f t="shared" si="9"/>
        <v>0</v>
      </c>
      <c r="F251" s="24">
        <f ca="1">IFERROR(INDEX(Feiertage!$Y$2:$Y$34,MATCH(A251,_FeiertagsDaten,0)),0)</f>
        <v>0</v>
      </c>
      <c r="G251" s="24">
        <f ca="1">IFERROR(INDEX(Ereignisse!$R$2:$R$37,MATCH(A251,_EreignisseDatum,0)),0)</f>
        <v>1</v>
      </c>
      <c r="H251" s="24">
        <f ca="1">IFERROR(INDEX(Ereignisse!$R$2:$R$37,MATCH(A251,_EreignisseDatum,0)+IF(INDEX(_EreignisseHaeufigkeit,MATCH(A251,_EreignisseDatum,0))=2,1,0)),0)</f>
        <v>1</v>
      </c>
      <c r="I251" s="24">
        <f t="shared" ca="1" si="10"/>
        <v>1</v>
      </c>
    </row>
    <row r="252" spans="1:9" x14ac:dyDescent="0.2">
      <c r="A252" s="19">
        <f t="shared" si="11"/>
        <v>44812</v>
      </c>
      <c r="B252" s="24">
        <f ca="1">IFERROR(INDEX(Feiertage!$V$2:$V$34,MATCH(A252,_FeiertagsDaten,0)),0)</f>
        <v>0</v>
      </c>
      <c r="C252" s="24">
        <f ca="1">IFERROR(INDEX(Ereignisse!$O$2:$O$37,MATCH(A252,_EreignisseDatum,0)),0)</f>
        <v>0</v>
      </c>
      <c r="D252" s="24">
        <f ca="1">IFERROR(INDEX(Ereignisse!$O$2:$O$37,MATCH(A252,_EreignisseDatum,0)+IF(INDEX(_EreignisseHaeufigkeit,MATCH(A252,_EreignisseDatum,0))=2,1,0)),0)</f>
        <v>0</v>
      </c>
      <c r="E252" s="24">
        <f t="shared" si="9"/>
        <v>0</v>
      </c>
      <c r="F252" s="24">
        <f ca="1">IFERROR(INDEX(Feiertage!$Y$2:$Y$34,MATCH(A252,_FeiertagsDaten,0)),0)</f>
        <v>0</v>
      </c>
      <c r="G252" s="24">
        <f ca="1">IFERROR(INDEX(Ereignisse!$R$2:$R$37,MATCH(A252,_EreignisseDatum,0)),0)</f>
        <v>1</v>
      </c>
      <c r="H252" s="24">
        <f ca="1">IFERROR(INDEX(Ereignisse!$R$2:$R$37,MATCH(A252,_EreignisseDatum,0)+IF(INDEX(_EreignisseHaeufigkeit,MATCH(A252,_EreignisseDatum,0))=2,1,0)),0)</f>
        <v>1</v>
      </c>
      <c r="I252" s="24">
        <f t="shared" ca="1" si="10"/>
        <v>1</v>
      </c>
    </row>
    <row r="253" spans="1:9" x14ac:dyDescent="0.2">
      <c r="A253" s="19">
        <f t="shared" si="11"/>
        <v>44813</v>
      </c>
      <c r="B253" s="24">
        <f ca="1">IFERROR(INDEX(Feiertage!$V$2:$V$34,MATCH(A253,_FeiertagsDaten,0)),0)</f>
        <v>0</v>
      </c>
      <c r="C253" s="24">
        <f ca="1">IFERROR(INDEX(Ereignisse!$O$2:$O$37,MATCH(A253,_EreignisseDatum,0)),0)</f>
        <v>0</v>
      </c>
      <c r="D253" s="24">
        <f ca="1">IFERROR(INDEX(Ereignisse!$O$2:$O$37,MATCH(A253,_EreignisseDatum,0)+IF(INDEX(_EreignisseHaeufigkeit,MATCH(A253,_EreignisseDatum,0))=2,1,0)),0)</f>
        <v>0</v>
      </c>
      <c r="E253" s="24">
        <f t="shared" si="9"/>
        <v>0</v>
      </c>
      <c r="F253" s="24">
        <f ca="1">IFERROR(INDEX(Feiertage!$Y$2:$Y$34,MATCH(A253,_FeiertagsDaten,0)),0)</f>
        <v>0</v>
      </c>
      <c r="G253" s="24">
        <f ca="1">IFERROR(INDEX(Ereignisse!$R$2:$R$37,MATCH(A253,_EreignisseDatum,0)),0)</f>
        <v>1</v>
      </c>
      <c r="H253" s="24">
        <f ca="1">IFERROR(INDEX(Ereignisse!$R$2:$R$37,MATCH(A253,_EreignisseDatum,0)+IF(INDEX(_EreignisseHaeufigkeit,MATCH(A253,_EreignisseDatum,0))=2,1,0)),0)</f>
        <v>1</v>
      </c>
      <c r="I253" s="24">
        <f t="shared" ca="1" si="10"/>
        <v>1</v>
      </c>
    </row>
    <row r="254" spans="1:9" x14ac:dyDescent="0.2">
      <c r="A254" s="19">
        <f t="shared" si="11"/>
        <v>44814</v>
      </c>
      <c r="B254" s="24">
        <f ca="1">IFERROR(INDEX(Feiertage!$V$2:$V$34,MATCH(A254,_FeiertagsDaten,0)),0)</f>
        <v>0</v>
      </c>
      <c r="C254" s="24">
        <f ca="1">IFERROR(INDEX(Ereignisse!$O$2:$O$37,MATCH(A254,_EreignisseDatum,0)),0)</f>
        <v>0</v>
      </c>
      <c r="D254" s="24">
        <f ca="1">IFERROR(INDEX(Ereignisse!$O$2:$O$37,MATCH(A254,_EreignisseDatum,0)+IF(INDEX(_EreignisseHaeufigkeit,MATCH(A254,_EreignisseDatum,0))=2,1,0)),0)</f>
        <v>0</v>
      </c>
      <c r="E254" s="24">
        <f t="shared" si="9"/>
        <v>1</v>
      </c>
      <c r="F254" s="24">
        <f ca="1">IFERROR(INDEX(Feiertage!$Y$2:$Y$34,MATCH(A254,_FeiertagsDaten,0)),0)</f>
        <v>0</v>
      </c>
      <c r="G254" s="24">
        <f ca="1">IFERROR(INDEX(Ereignisse!$R$2:$R$37,MATCH(A254,_EreignisseDatum,0)),0)</f>
        <v>0</v>
      </c>
      <c r="H254" s="24">
        <f ca="1">IFERROR(INDEX(Ereignisse!$R$2:$R$37,MATCH(A254,_EreignisseDatum,0)+IF(INDEX(_EreignisseHaeufigkeit,MATCH(A254,_EreignisseDatum,0))=2,1,0)),0)</f>
        <v>0</v>
      </c>
      <c r="I254" s="24">
        <f t="shared" ca="1" si="10"/>
        <v>1</v>
      </c>
    </row>
    <row r="255" spans="1:9" x14ac:dyDescent="0.2">
      <c r="A255" s="19">
        <f t="shared" si="11"/>
        <v>44815</v>
      </c>
      <c r="B255" s="24">
        <f ca="1">IFERROR(INDEX(Feiertage!$V$2:$V$34,MATCH(A255,_FeiertagsDaten,0)),0)</f>
        <v>0</v>
      </c>
      <c r="C255" s="24">
        <f ca="1">IFERROR(INDEX(Ereignisse!$O$2:$O$37,MATCH(A255,_EreignisseDatum,0)),0)</f>
        <v>0</v>
      </c>
      <c r="D255" s="24">
        <f ca="1">IFERROR(INDEX(Ereignisse!$O$2:$O$37,MATCH(A255,_EreignisseDatum,0)+IF(INDEX(_EreignisseHaeufigkeit,MATCH(A255,_EreignisseDatum,0))=2,1,0)),0)</f>
        <v>0</v>
      </c>
      <c r="E255" s="24">
        <f t="shared" si="9"/>
        <v>2</v>
      </c>
      <c r="F255" s="24">
        <f ca="1">IFERROR(INDEX(Feiertage!$Y$2:$Y$34,MATCH(A255,_FeiertagsDaten,0)),0)</f>
        <v>0</v>
      </c>
      <c r="G255" s="24">
        <f ca="1">IFERROR(INDEX(Ereignisse!$R$2:$R$37,MATCH(A255,_EreignisseDatum,0)),0)</f>
        <v>0</v>
      </c>
      <c r="H255" s="24">
        <f ca="1">IFERROR(INDEX(Ereignisse!$R$2:$R$37,MATCH(A255,_EreignisseDatum,0)+IF(INDEX(_EreignisseHaeufigkeit,MATCH(A255,_EreignisseDatum,0))=2,1,0)),0)</f>
        <v>0</v>
      </c>
      <c r="I255" s="24">
        <f t="shared" ca="1" si="10"/>
        <v>2</v>
      </c>
    </row>
    <row r="256" spans="1:9" x14ac:dyDescent="0.2">
      <c r="A256" s="19">
        <f t="shared" si="11"/>
        <v>44816</v>
      </c>
      <c r="B256" s="24">
        <f ca="1">IFERROR(INDEX(Feiertage!$V$2:$V$34,MATCH(A256,_FeiertagsDaten,0)),0)</f>
        <v>0</v>
      </c>
      <c r="C256" s="24">
        <f ca="1">IFERROR(INDEX(Ereignisse!$O$2:$O$37,MATCH(A256,_EreignisseDatum,0)),0)</f>
        <v>0</v>
      </c>
      <c r="D256" s="24">
        <f ca="1">IFERROR(INDEX(Ereignisse!$O$2:$O$37,MATCH(A256,_EreignisseDatum,0)+IF(INDEX(_EreignisseHaeufigkeit,MATCH(A256,_EreignisseDatum,0))=2,1,0)),0)</f>
        <v>0</v>
      </c>
      <c r="E256" s="24">
        <f t="shared" si="9"/>
        <v>0</v>
      </c>
      <c r="F256" s="24">
        <f ca="1">IFERROR(INDEX(Feiertage!$Y$2:$Y$34,MATCH(A256,_FeiertagsDaten,0)),0)</f>
        <v>0</v>
      </c>
      <c r="G256" s="24">
        <f ca="1">IFERROR(INDEX(Ereignisse!$R$2:$R$37,MATCH(A256,_EreignisseDatum,0)),0)</f>
        <v>0</v>
      </c>
      <c r="H256" s="24">
        <f ca="1">IFERROR(INDEX(Ereignisse!$R$2:$R$37,MATCH(A256,_EreignisseDatum,0)+IF(INDEX(_EreignisseHaeufigkeit,MATCH(A256,_EreignisseDatum,0))=2,1,0)),0)</f>
        <v>0</v>
      </c>
      <c r="I256" s="24">
        <f t="shared" ca="1" si="10"/>
        <v>0</v>
      </c>
    </row>
    <row r="257" spans="1:9" x14ac:dyDescent="0.2">
      <c r="A257" s="19">
        <f t="shared" si="11"/>
        <v>44817</v>
      </c>
      <c r="B257" s="24">
        <f ca="1">IFERROR(INDEX(Feiertage!$V$2:$V$34,MATCH(A257,_FeiertagsDaten,0)),0)</f>
        <v>0</v>
      </c>
      <c r="C257" s="24">
        <f ca="1">IFERROR(INDEX(Ereignisse!$O$2:$O$37,MATCH(A257,_EreignisseDatum,0)),0)</f>
        <v>0</v>
      </c>
      <c r="D257" s="24">
        <f ca="1">IFERROR(INDEX(Ereignisse!$O$2:$O$37,MATCH(A257,_EreignisseDatum,0)+IF(INDEX(_EreignisseHaeufigkeit,MATCH(A257,_EreignisseDatum,0))=2,1,0)),0)</f>
        <v>0</v>
      </c>
      <c r="E257" s="24">
        <f t="shared" si="9"/>
        <v>0</v>
      </c>
      <c r="F257" s="24">
        <f ca="1">IFERROR(INDEX(Feiertage!$Y$2:$Y$34,MATCH(A257,_FeiertagsDaten,0)),0)</f>
        <v>0</v>
      </c>
      <c r="G257" s="24">
        <f ca="1">IFERROR(INDEX(Ereignisse!$R$2:$R$37,MATCH(A257,_EreignisseDatum,0)),0)</f>
        <v>0</v>
      </c>
      <c r="H257" s="24">
        <f ca="1">IFERROR(INDEX(Ereignisse!$R$2:$R$37,MATCH(A257,_EreignisseDatum,0)+IF(INDEX(_EreignisseHaeufigkeit,MATCH(A257,_EreignisseDatum,0))=2,1,0)),0)</f>
        <v>0</v>
      </c>
      <c r="I257" s="24">
        <f t="shared" ca="1" si="10"/>
        <v>0</v>
      </c>
    </row>
    <row r="258" spans="1:9" x14ac:dyDescent="0.2">
      <c r="A258" s="19">
        <f t="shared" si="11"/>
        <v>44818</v>
      </c>
      <c r="B258" s="24">
        <f ca="1">IFERROR(INDEX(Feiertage!$V$2:$V$34,MATCH(A258,_FeiertagsDaten,0)),0)</f>
        <v>0</v>
      </c>
      <c r="C258" s="24">
        <f ca="1">IFERROR(INDEX(Ereignisse!$O$2:$O$37,MATCH(A258,_EreignisseDatum,0)),0)</f>
        <v>0</v>
      </c>
      <c r="D258" s="24">
        <f ca="1">IFERROR(INDEX(Ereignisse!$O$2:$O$37,MATCH(A258,_EreignisseDatum,0)+IF(INDEX(_EreignisseHaeufigkeit,MATCH(A258,_EreignisseDatum,0))=2,1,0)),0)</f>
        <v>0</v>
      </c>
      <c r="E258" s="24">
        <f t="shared" si="9"/>
        <v>0</v>
      </c>
      <c r="F258" s="24">
        <f ca="1">IFERROR(INDEX(Feiertage!$Y$2:$Y$34,MATCH(A258,_FeiertagsDaten,0)),0)</f>
        <v>0</v>
      </c>
      <c r="G258" s="24">
        <f ca="1">IFERROR(INDEX(Ereignisse!$R$2:$R$37,MATCH(A258,_EreignisseDatum,0)),0)</f>
        <v>0</v>
      </c>
      <c r="H258" s="24">
        <f ca="1">IFERROR(INDEX(Ereignisse!$R$2:$R$37,MATCH(A258,_EreignisseDatum,0)+IF(INDEX(_EreignisseHaeufigkeit,MATCH(A258,_EreignisseDatum,0))=2,1,0)),0)</f>
        <v>0</v>
      </c>
      <c r="I258" s="24">
        <f t="shared" ca="1" si="10"/>
        <v>0</v>
      </c>
    </row>
    <row r="259" spans="1:9" x14ac:dyDescent="0.2">
      <c r="A259" s="19">
        <f t="shared" si="11"/>
        <v>44819</v>
      </c>
      <c r="B259" s="24">
        <f ca="1">IFERROR(INDEX(Feiertage!$V$2:$V$34,MATCH(A259,_FeiertagsDaten,0)),0)</f>
        <v>0</v>
      </c>
      <c r="C259" s="24">
        <f ca="1">IFERROR(INDEX(Ereignisse!$O$2:$O$37,MATCH(A259,_EreignisseDatum,0)),0)</f>
        <v>0</v>
      </c>
      <c r="D259" s="24">
        <f ca="1">IFERROR(INDEX(Ereignisse!$O$2:$O$37,MATCH(A259,_EreignisseDatum,0)+IF(INDEX(_EreignisseHaeufigkeit,MATCH(A259,_EreignisseDatum,0))=2,1,0)),0)</f>
        <v>0</v>
      </c>
      <c r="E259" s="24">
        <f t="shared" ref="E259:E322" si="12">IF(WEEKDAY(A259,2)=6,1,IF(WEEKDAY(A259,2)=7,2,0))</f>
        <v>0</v>
      </c>
      <c r="F259" s="24">
        <f ca="1">IFERROR(INDEX(Feiertage!$Y$2:$Y$34,MATCH(A259,_FeiertagsDaten,0)),0)</f>
        <v>0</v>
      </c>
      <c r="G259" s="24">
        <f ca="1">IFERROR(INDEX(Ereignisse!$R$2:$R$37,MATCH(A259,_EreignisseDatum,0)),0)</f>
        <v>0</v>
      </c>
      <c r="H259" s="24">
        <f ca="1">IFERROR(INDEX(Ereignisse!$R$2:$R$37,MATCH(A259,_EreignisseDatum,0)+IF(INDEX(_EreignisseHaeufigkeit,MATCH(A259,_EreignisseDatum,0))=2,1,0)),0)</f>
        <v>0</v>
      </c>
      <c r="I259" s="24">
        <f t="shared" ref="I259:I322" ca="1" si="13">MAX(E259:H259)</f>
        <v>0</v>
      </c>
    </row>
    <row r="260" spans="1:9" x14ac:dyDescent="0.2">
      <c r="A260" s="19">
        <f t="shared" ref="A260:A323" si="14">A259+1</f>
        <v>44820</v>
      </c>
      <c r="B260" s="24">
        <f ca="1">IFERROR(INDEX(Feiertage!$V$2:$V$34,MATCH(A260,_FeiertagsDaten,0)),0)</f>
        <v>0</v>
      </c>
      <c r="C260" s="24">
        <f ca="1">IFERROR(INDEX(Ereignisse!$O$2:$O$37,MATCH(A260,_EreignisseDatum,0)),0)</f>
        <v>0</v>
      </c>
      <c r="D260" s="24">
        <f ca="1">IFERROR(INDEX(Ereignisse!$O$2:$O$37,MATCH(A260,_EreignisseDatum,0)+IF(INDEX(_EreignisseHaeufigkeit,MATCH(A260,_EreignisseDatum,0))=2,1,0)),0)</f>
        <v>0</v>
      </c>
      <c r="E260" s="24">
        <f t="shared" si="12"/>
        <v>0</v>
      </c>
      <c r="F260" s="24">
        <f ca="1">IFERROR(INDEX(Feiertage!$Y$2:$Y$34,MATCH(A260,_FeiertagsDaten,0)),0)</f>
        <v>0</v>
      </c>
      <c r="G260" s="24">
        <f ca="1">IFERROR(INDEX(Ereignisse!$R$2:$R$37,MATCH(A260,_EreignisseDatum,0)),0)</f>
        <v>0</v>
      </c>
      <c r="H260" s="24">
        <f ca="1">IFERROR(INDEX(Ereignisse!$R$2:$R$37,MATCH(A260,_EreignisseDatum,0)+IF(INDEX(_EreignisseHaeufigkeit,MATCH(A260,_EreignisseDatum,0))=2,1,0)),0)</f>
        <v>0</v>
      </c>
      <c r="I260" s="24">
        <f t="shared" ca="1" si="13"/>
        <v>0</v>
      </c>
    </row>
    <row r="261" spans="1:9" x14ac:dyDescent="0.2">
      <c r="A261" s="19">
        <f t="shared" si="14"/>
        <v>44821</v>
      </c>
      <c r="B261" s="24">
        <f ca="1">IFERROR(INDEX(Feiertage!$V$2:$V$34,MATCH(A261,_FeiertagsDaten,0)),0)</f>
        <v>0</v>
      </c>
      <c r="C261" s="24">
        <f ca="1">IFERROR(INDEX(Ereignisse!$O$2:$O$37,MATCH(A261,_EreignisseDatum,0)),0)</f>
        <v>0</v>
      </c>
      <c r="D261" s="24">
        <f ca="1">IFERROR(INDEX(Ereignisse!$O$2:$O$37,MATCH(A261,_EreignisseDatum,0)+IF(INDEX(_EreignisseHaeufigkeit,MATCH(A261,_EreignisseDatum,0))=2,1,0)),0)</f>
        <v>0</v>
      </c>
      <c r="E261" s="24">
        <f t="shared" si="12"/>
        <v>1</v>
      </c>
      <c r="F261" s="24">
        <f ca="1">IFERROR(INDEX(Feiertage!$Y$2:$Y$34,MATCH(A261,_FeiertagsDaten,0)),0)</f>
        <v>0</v>
      </c>
      <c r="G261" s="24">
        <f ca="1">IFERROR(INDEX(Ereignisse!$R$2:$R$37,MATCH(A261,_EreignisseDatum,0)),0)</f>
        <v>0</v>
      </c>
      <c r="H261" s="24">
        <f ca="1">IFERROR(INDEX(Ereignisse!$R$2:$R$37,MATCH(A261,_EreignisseDatum,0)+IF(INDEX(_EreignisseHaeufigkeit,MATCH(A261,_EreignisseDatum,0))=2,1,0)),0)</f>
        <v>0</v>
      </c>
      <c r="I261" s="24">
        <f t="shared" ca="1" si="13"/>
        <v>1</v>
      </c>
    </row>
    <row r="262" spans="1:9" x14ac:dyDescent="0.2">
      <c r="A262" s="19">
        <f t="shared" si="14"/>
        <v>44822</v>
      </c>
      <c r="B262" s="24">
        <f ca="1">IFERROR(INDEX(Feiertage!$V$2:$V$34,MATCH(A262,_FeiertagsDaten,0)),0)</f>
        <v>0</v>
      </c>
      <c r="C262" s="24">
        <f ca="1">IFERROR(INDEX(Ereignisse!$O$2:$O$37,MATCH(A262,_EreignisseDatum,0)),0)</f>
        <v>0</v>
      </c>
      <c r="D262" s="24">
        <f ca="1">IFERROR(INDEX(Ereignisse!$O$2:$O$37,MATCH(A262,_EreignisseDatum,0)+IF(INDEX(_EreignisseHaeufigkeit,MATCH(A262,_EreignisseDatum,0))=2,1,0)),0)</f>
        <v>0</v>
      </c>
      <c r="E262" s="24">
        <f t="shared" si="12"/>
        <v>2</v>
      </c>
      <c r="F262" s="24">
        <f ca="1">IFERROR(INDEX(Feiertage!$Y$2:$Y$34,MATCH(A262,_FeiertagsDaten,0)),0)</f>
        <v>0</v>
      </c>
      <c r="G262" s="24">
        <f ca="1">IFERROR(INDEX(Ereignisse!$R$2:$R$37,MATCH(A262,_EreignisseDatum,0)),0)</f>
        <v>0</v>
      </c>
      <c r="H262" s="24">
        <f ca="1">IFERROR(INDEX(Ereignisse!$R$2:$R$37,MATCH(A262,_EreignisseDatum,0)+IF(INDEX(_EreignisseHaeufigkeit,MATCH(A262,_EreignisseDatum,0))=2,1,0)),0)</f>
        <v>0</v>
      </c>
      <c r="I262" s="24">
        <f t="shared" ca="1" si="13"/>
        <v>2</v>
      </c>
    </row>
    <row r="263" spans="1:9" x14ac:dyDescent="0.2">
      <c r="A263" s="19">
        <f t="shared" si="14"/>
        <v>44823</v>
      </c>
      <c r="B263" s="24">
        <f ca="1">IFERROR(INDEX(Feiertage!$V$2:$V$34,MATCH(A263,_FeiertagsDaten,0)),0)</f>
        <v>0</v>
      </c>
      <c r="C263" s="24">
        <f ca="1">IFERROR(INDEX(Ereignisse!$O$2:$O$37,MATCH(A263,_EreignisseDatum,0)),0)</f>
        <v>0</v>
      </c>
      <c r="D263" s="24">
        <f ca="1">IFERROR(INDEX(Ereignisse!$O$2:$O$37,MATCH(A263,_EreignisseDatum,0)+IF(INDEX(_EreignisseHaeufigkeit,MATCH(A263,_EreignisseDatum,0))=2,1,0)),0)</f>
        <v>0</v>
      </c>
      <c r="E263" s="24">
        <f t="shared" si="12"/>
        <v>0</v>
      </c>
      <c r="F263" s="24">
        <f ca="1">IFERROR(INDEX(Feiertage!$Y$2:$Y$34,MATCH(A263,_FeiertagsDaten,0)),0)</f>
        <v>0</v>
      </c>
      <c r="G263" s="24">
        <f ca="1">IFERROR(INDEX(Ereignisse!$R$2:$R$37,MATCH(A263,_EreignisseDatum,0)),0)</f>
        <v>0</v>
      </c>
      <c r="H263" s="24">
        <f ca="1">IFERROR(INDEX(Ereignisse!$R$2:$R$37,MATCH(A263,_EreignisseDatum,0)+IF(INDEX(_EreignisseHaeufigkeit,MATCH(A263,_EreignisseDatum,0))=2,1,0)),0)</f>
        <v>0</v>
      </c>
      <c r="I263" s="24">
        <f t="shared" ca="1" si="13"/>
        <v>0</v>
      </c>
    </row>
    <row r="264" spans="1:9" x14ac:dyDescent="0.2">
      <c r="A264" s="19">
        <f t="shared" si="14"/>
        <v>44824</v>
      </c>
      <c r="B264" s="24">
        <f ca="1">IFERROR(INDEX(Feiertage!$V$2:$V$34,MATCH(A264,_FeiertagsDaten,0)),0)</f>
        <v>0</v>
      </c>
      <c r="C264" s="24">
        <f ca="1">IFERROR(INDEX(Ereignisse!$O$2:$O$37,MATCH(A264,_EreignisseDatum,0)),0)</f>
        <v>0</v>
      </c>
      <c r="D264" s="24">
        <f ca="1">IFERROR(INDEX(Ereignisse!$O$2:$O$37,MATCH(A264,_EreignisseDatum,0)+IF(INDEX(_EreignisseHaeufigkeit,MATCH(A264,_EreignisseDatum,0))=2,1,0)),0)</f>
        <v>0</v>
      </c>
      <c r="E264" s="24">
        <f t="shared" si="12"/>
        <v>0</v>
      </c>
      <c r="F264" s="24">
        <f ca="1">IFERROR(INDEX(Feiertage!$Y$2:$Y$34,MATCH(A264,_FeiertagsDaten,0)),0)</f>
        <v>0</v>
      </c>
      <c r="G264" s="24">
        <f ca="1">IFERROR(INDEX(Ereignisse!$R$2:$R$37,MATCH(A264,_EreignisseDatum,0)),0)</f>
        <v>0</v>
      </c>
      <c r="H264" s="24">
        <f ca="1">IFERROR(INDEX(Ereignisse!$R$2:$R$37,MATCH(A264,_EreignisseDatum,0)+IF(INDEX(_EreignisseHaeufigkeit,MATCH(A264,_EreignisseDatum,0))=2,1,0)),0)</f>
        <v>0</v>
      </c>
      <c r="I264" s="24">
        <f t="shared" ca="1" si="13"/>
        <v>0</v>
      </c>
    </row>
    <row r="265" spans="1:9" x14ac:dyDescent="0.2">
      <c r="A265" s="19">
        <f t="shared" si="14"/>
        <v>44825</v>
      </c>
      <c r="B265" s="24">
        <f ca="1">IFERROR(INDEX(Feiertage!$V$2:$V$34,MATCH(A265,_FeiertagsDaten,0)),0)</f>
        <v>0</v>
      </c>
      <c r="C265" s="24">
        <f ca="1">IFERROR(INDEX(Ereignisse!$O$2:$O$37,MATCH(A265,_EreignisseDatum,0)),0)</f>
        <v>0</v>
      </c>
      <c r="D265" s="24">
        <f ca="1">IFERROR(INDEX(Ereignisse!$O$2:$O$37,MATCH(A265,_EreignisseDatum,0)+IF(INDEX(_EreignisseHaeufigkeit,MATCH(A265,_EreignisseDatum,0))=2,1,0)),0)</f>
        <v>0</v>
      </c>
      <c r="E265" s="24">
        <f t="shared" si="12"/>
        <v>0</v>
      </c>
      <c r="F265" s="24">
        <f ca="1">IFERROR(INDEX(Feiertage!$Y$2:$Y$34,MATCH(A265,_FeiertagsDaten,0)),0)</f>
        <v>0</v>
      </c>
      <c r="G265" s="24">
        <f ca="1">IFERROR(INDEX(Ereignisse!$R$2:$R$37,MATCH(A265,_EreignisseDatum,0)),0)</f>
        <v>0</v>
      </c>
      <c r="H265" s="24">
        <f ca="1">IFERROR(INDEX(Ereignisse!$R$2:$R$37,MATCH(A265,_EreignisseDatum,0)+IF(INDEX(_EreignisseHaeufigkeit,MATCH(A265,_EreignisseDatum,0))=2,1,0)),0)</f>
        <v>0</v>
      </c>
      <c r="I265" s="24">
        <f t="shared" ca="1" si="13"/>
        <v>0</v>
      </c>
    </row>
    <row r="266" spans="1:9" x14ac:dyDescent="0.2">
      <c r="A266" s="19">
        <f t="shared" si="14"/>
        <v>44826</v>
      </c>
      <c r="B266" s="24">
        <f ca="1">IFERROR(INDEX(Feiertage!$V$2:$V$34,MATCH(A266,_FeiertagsDaten,0)),0)</f>
        <v>0</v>
      </c>
      <c r="C266" s="24">
        <f ca="1">IFERROR(INDEX(Ereignisse!$O$2:$O$37,MATCH(A266,_EreignisseDatum,0)),0)</f>
        <v>0</v>
      </c>
      <c r="D266" s="24">
        <f ca="1">IFERROR(INDEX(Ereignisse!$O$2:$O$37,MATCH(A266,_EreignisseDatum,0)+IF(INDEX(_EreignisseHaeufigkeit,MATCH(A266,_EreignisseDatum,0))=2,1,0)),0)</f>
        <v>0</v>
      </c>
      <c r="E266" s="24">
        <f t="shared" si="12"/>
        <v>0</v>
      </c>
      <c r="F266" s="24">
        <f ca="1">IFERROR(INDEX(Feiertage!$Y$2:$Y$34,MATCH(A266,_FeiertagsDaten,0)),0)</f>
        <v>0</v>
      </c>
      <c r="G266" s="24">
        <f ca="1">IFERROR(INDEX(Ereignisse!$R$2:$R$37,MATCH(A266,_EreignisseDatum,0)),0)</f>
        <v>0</v>
      </c>
      <c r="H266" s="24">
        <f ca="1">IFERROR(INDEX(Ereignisse!$R$2:$R$37,MATCH(A266,_EreignisseDatum,0)+IF(INDEX(_EreignisseHaeufigkeit,MATCH(A266,_EreignisseDatum,0))=2,1,0)),0)</f>
        <v>0</v>
      </c>
      <c r="I266" s="24">
        <f t="shared" ca="1" si="13"/>
        <v>0</v>
      </c>
    </row>
    <row r="267" spans="1:9" x14ac:dyDescent="0.2">
      <c r="A267" s="19">
        <f t="shared" si="14"/>
        <v>44827</v>
      </c>
      <c r="B267" s="24">
        <f ca="1">IFERROR(INDEX(Feiertage!$V$2:$V$34,MATCH(A267,_FeiertagsDaten,0)),0)</f>
        <v>0</v>
      </c>
      <c r="C267" s="24">
        <f ca="1">IFERROR(INDEX(Ereignisse!$O$2:$O$37,MATCH(A267,_EreignisseDatum,0)),0)</f>
        <v>0</v>
      </c>
      <c r="D267" s="24">
        <f ca="1">IFERROR(INDEX(Ereignisse!$O$2:$O$37,MATCH(A267,_EreignisseDatum,0)+IF(INDEX(_EreignisseHaeufigkeit,MATCH(A267,_EreignisseDatum,0))=2,1,0)),0)</f>
        <v>0</v>
      </c>
      <c r="E267" s="24">
        <f t="shared" si="12"/>
        <v>0</v>
      </c>
      <c r="F267" s="24">
        <f ca="1">IFERROR(INDEX(Feiertage!$Y$2:$Y$34,MATCH(A267,_FeiertagsDaten,0)),0)</f>
        <v>0</v>
      </c>
      <c r="G267" s="24">
        <f ca="1">IFERROR(INDEX(Ereignisse!$R$2:$R$37,MATCH(A267,_EreignisseDatum,0)),0)</f>
        <v>0</v>
      </c>
      <c r="H267" s="24">
        <f ca="1">IFERROR(INDEX(Ereignisse!$R$2:$R$37,MATCH(A267,_EreignisseDatum,0)+IF(INDEX(_EreignisseHaeufigkeit,MATCH(A267,_EreignisseDatum,0))=2,1,0)),0)</f>
        <v>0</v>
      </c>
      <c r="I267" s="24">
        <f t="shared" ca="1" si="13"/>
        <v>0</v>
      </c>
    </row>
    <row r="268" spans="1:9" x14ac:dyDescent="0.2">
      <c r="A268" s="19">
        <f t="shared" si="14"/>
        <v>44828</v>
      </c>
      <c r="B268" s="24">
        <f ca="1">IFERROR(INDEX(Feiertage!$V$2:$V$34,MATCH(A268,_FeiertagsDaten,0)),0)</f>
        <v>0</v>
      </c>
      <c r="C268" s="24">
        <f ca="1">IFERROR(INDEX(Ereignisse!$O$2:$O$37,MATCH(A268,_EreignisseDatum,0)),0)</f>
        <v>0</v>
      </c>
      <c r="D268" s="24">
        <f ca="1">IFERROR(INDEX(Ereignisse!$O$2:$O$37,MATCH(A268,_EreignisseDatum,0)+IF(INDEX(_EreignisseHaeufigkeit,MATCH(A268,_EreignisseDatum,0))=2,1,0)),0)</f>
        <v>0</v>
      </c>
      <c r="E268" s="24">
        <f t="shared" si="12"/>
        <v>1</v>
      </c>
      <c r="F268" s="24">
        <f ca="1">IFERROR(INDEX(Feiertage!$Y$2:$Y$34,MATCH(A268,_FeiertagsDaten,0)),0)</f>
        <v>0</v>
      </c>
      <c r="G268" s="24">
        <f ca="1">IFERROR(INDEX(Ereignisse!$R$2:$R$37,MATCH(A268,_EreignisseDatum,0)),0)</f>
        <v>0</v>
      </c>
      <c r="H268" s="24">
        <f ca="1">IFERROR(INDEX(Ereignisse!$R$2:$R$37,MATCH(A268,_EreignisseDatum,0)+IF(INDEX(_EreignisseHaeufigkeit,MATCH(A268,_EreignisseDatum,0))=2,1,0)),0)</f>
        <v>0</v>
      </c>
      <c r="I268" s="24">
        <f t="shared" ca="1" si="13"/>
        <v>1</v>
      </c>
    </row>
    <row r="269" spans="1:9" x14ac:dyDescent="0.2">
      <c r="A269" s="19">
        <f t="shared" si="14"/>
        <v>44829</v>
      </c>
      <c r="B269" s="24">
        <f ca="1">IFERROR(INDEX(Feiertage!$V$2:$V$34,MATCH(A269,_FeiertagsDaten,0)),0)</f>
        <v>0</v>
      </c>
      <c r="C269" s="24">
        <f ca="1">IFERROR(INDEX(Ereignisse!$O$2:$O$37,MATCH(A269,_EreignisseDatum,0)),0)</f>
        <v>0</v>
      </c>
      <c r="D269" s="24">
        <f ca="1">IFERROR(INDEX(Ereignisse!$O$2:$O$37,MATCH(A269,_EreignisseDatum,0)+IF(INDEX(_EreignisseHaeufigkeit,MATCH(A269,_EreignisseDatum,0))=2,1,0)),0)</f>
        <v>0</v>
      </c>
      <c r="E269" s="24">
        <f t="shared" si="12"/>
        <v>2</v>
      </c>
      <c r="F269" s="24">
        <f ca="1">IFERROR(INDEX(Feiertage!$Y$2:$Y$34,MATCH(A269,_FeiertagsDaten,0)),0)</f>
        <v>0</v>
      </c>
      <c r="G269" s="24">
        <f ca="1">IFERROR(INDEX(Ereignisse!$R$2:$R$37,MATCH(A269,_EreignisseDatum,0)),0)</f>
        <v>0</v>
      </c>
      <c r="H269" s="24">
        <f ca="1">IFERROR(INDEX(Ereignisse!$R$2:$R$37,MATCH(A269,_EreignisseDatum,0)+IF(INDEX(_EreignisseHaeufigkeit,MATCH(A269,_EreignisseDatum,0))=2,1,0)),0)</f>
        <v>0</v>
      </c>
      <c r="I269" s="24">
        <f t="shared" ca="1" si="13"/>
        <v>2</v>
      </c>
    </row>
    <row r="270" spans="1:9" x14ac:dyDescent="0.2">
      <c r="A270" s="19">
        <f t="shared" si="14"/>
        <v>44830</v>
      </c>
      <c r="B270" s="24">
        <f ca="1">IFERROR(INDEX(Feiertage!$V$2:$V$34,MATCH(A270,_FeiertagsDaten,0)),0)</f>
        <v>0</v>
      </c>
      <c r="C270" s="24">
        <f ca="1">IFERROR(INDEX(Ereignisse!$O$2:$O$37,MATCH(A270,_EreignisseDatum,0)),0)</f>
        <v>0</v>
      </c>
      <c r="D270" s="24">
        <f ca="1">IFERROR(INDEX(Ereignisse!$O$2:$O$37,MATCH(A270,_EreignisseDatum,0)+IF(INDEX(_EreignisseHaeufigkeit,MATCH(A270,_EreignisseDatum,0))=2,1,0)),0)</f>
        <v>0</v>
      </c>
      <c r="E270" s="24">
        <f t="shared" si="12"/>
        <v>0</v>
      </c>
      <c r="F270" s="24">
        <f ca="1">IFERROR(INDEX(Feiertage!$Y$2:$Y$34,MATCH(A270,_FeiertagsDaten,0)),0)</f>
        <v>0</v>
      </c>
      <c r="G270" s="24">
        <f ca="1">IFERROR(INDEX(Ereignisse!$R$2:$R$37,MATCH(A270,_EreignisseDatum,0)),0)</f>
        <v>0</v>
      </c>
      <c r="H270" s="24">
        <f ca="1">IFERROR(INDEX(Ereignisse!$R$2:$R$37,MATCH(A270,_EreignisseDatum,0)+IF(INDEX(_EreignisseHaeufigkeit,MATCH(A270,_EreignisseDatum,0))=2,1,0)),0)</f>
        <v>0</v>
      </c>
      <c r="I270" s="24">
        <f t="shared" ca="1" si="13"/>
        <v>0</v>
      </c>
    </row>
    <row r="271" spans="1:9" x14ac:dyDescent="0.2">
      <c r="A271" s="19">
        <f t="shared" si="14"/>
        <v>44831</v>
      </c>
      <c r="B271" s="24">
        <f ca="1">IFERROR(INDEX(Feiertage!$V$2:$V$34,MATCH(A271,_FeiertagsDaten,0)),0)</f>
        <v>0</v>
      </c>
      <c r="C271" s="24">
        <f ca="1">IFERROR(INDEX(Ereignisse!$O$2:$O$37,MATCH(A271,_EreignisseDatum,0)),0)</f>
        <v>0</v>
      </c>
      <c r="D271" s="24">
        <f ca="1">IFERROR(INDEX(Ereignisse!$O$2:$O$37,MATCH(A271,_EreignisseDatum,0)+IF(INDEX(_EreignisseHaeufigkeit,MATCH(A271,_EreignisseDatum,0))=2,1,0)),0)</f>
        <v>0</v>
      </c>
      <c r="E271" s="24">
        <f t="shared" si="12"/>
        <v>0</v>
      </c>
      <c r="F271" s="24">
        <f ca="1">IFERROR(INDEX(Feiertage!$Y$2:$Y$34,MATCH(A271,_FeiertagsDaten,0)),0)</f>
        <v>0</v>
      </c>
      <c r="G271" s="24">
        <f ca="1">IFERROR(INDEX(Ereignisse!$R$2:$R$37,MATCH(A271,_EreignisseDatum,0)),0)</f>
        <v>0</v>
      </c>
      <c r="H271" s="24">
        <f ca="1">IFERROR(INDEX(Ereignisse!$R$2:$R$37,MATCH(A271,_EreignisseDatum,0)+IF(INDEX(_EreignisseHaeufigkeit,MATCH(A271,_EreignisseDatum,0))=2,1,0)),0)</f>
        <v>0</v>
      </c>
      <c r="I271" s="24">
        <f t="shared" ca="1" si="13"/>
        <v>0</v>
      </c>
    </row>
    <row r="272" spans="1:9" x14ac:dyDescent="0.2">
      <c r="A272" s="19">
        <f t="shared" si="14"/>
        <v>44832</v>
      </c>
      <c r="B272" s="24">
        <f ca="1">IFERROR(INDEX(Feiertage!$V$2:$V$34,MATCH(A272,_FeiertagsDaten,0)),0)</f>
        <v>0</v>
      </c>
      <c r="C272" s="24">
        <f ca="1">IFERROR(INDEX(Ereignisse!$O$2:$O$37,MATCH(A272,_EreignisseDatum,0)),0)</f>
        <v>0</v>
      </c>
      <c r="D272" s="24">
        <f ca="1">IFERROR(INDEX(Ereignisse!$O$2:$O$37,MATCH(A272,_EreignisseDatum,0)+IF(INDEX(_EreignisseHaeufigkeit,MATCH(A272,_EreignisseDatum,0))=2,1,0)),0)</f>
        <v>0</v>
      </c>
      <c r="E272" s="24">
        <f t="shared" si="12"/>
        <v>0</v>
      </c>
      <c r="F272" s="24">
        <f ca="1">IFERROR(INDEX(Feiertage!$Y$2:$Y$34,MATCH(A272,_FeiertagsDaten,0)),0)</f>
        <v>0</v>
      </c>
      <c r="G272" s="24">
        <f ca="1">IFERROR(INDEX(Ereignisse!$R$2:$R$37,MATCH(A272,_EreignisseDatum,0)),0)</f>
        <v>0</v>
      </c>
      <c r="H272" s="24">
        <f ca="1">IFERROR(INDEX(Ereignisse!$R$2:$R$37,MATCH(A272,_EreignisseDatum,0)+IF(INDEX(_EreignisseHaeufigkeit,MATCH(A272,_EreignisseDatum,0))=2,1,0)),0)</f>
        <v>0</v>
      </c>
      <c r="I272" s="24">
        <f t="shared" ca="1" si="13"/>
        <v>0</v>
      </c>
    </row>
    <row r="273" spans="1:9" x14ac:dyDescent="0.2">
      <c r="A273" s="19">
        <f t="shared" si="14"/>
        <v>44833</v>
      </c>
      <c r="B273" s="24">
        <f ca="1">IFERROR(INDEX(Feiertage!$V$2:$V$34,MATCH(A273,_FeiertagsDaten,0)),0)</f>
        <v>0</v>
      </c>
      <c r="C273" s="24">
        <f ca="1">IFERROR(INDEX(Ereignisse!$O$2:$O$37,MATCH(A273,_EreignisseDatum,0)),0)</f>
        <v>0</v>
      </c>
      <c r="D273" s="24">
        <f ca="1">IFERROR(INDEX(Ereignisse!$O$2:$O$37,MATCH(A273,_EreignisseDatum,0)+IF(INDEX(_EreignisseHaeufigkeit,MATCH(A273,_EreignisseDatum,0))=2,1,0)),0)</f>
        <v>0</v>
      </c>
      <c r="E273" s="24">
        <f t="shared" si="12"/>
        <v>0</v>
      </c>
      <c r="F273" s="24">
        <f ca="1">IFERROR(INDEX(Feiertage!$Y$2:$Y$34,MATCH(A273,_FeiertagsDaten,0)),0)</f>
        <v>0</v>
      </c>
      <c r="G273" s="24">
        <f ca="1">IFERROR(INDEX(Ereignisse!$R$2:$R$37,MATCH(A273,_EreignisseDatum,0)),0)</f>
        <v>0</v>
      </c>
      <c r="H273" s="24">
        <f ca="1">IFERROR(INDEX(Ereignisse!$R$2:$R$37,MATCH(A273,_EreignisseDatum,0)+IF(INDEX(_EreignisseHaeufigkeit,MATCH(A273,_EreignisseDatum,0))=2,1,0)),0)</f>
        <v>0</v>
      </c>
      <c r="I273" s="24">
        <f t="shared" ca="1" si="13"/>
        <v>0</v>
      </c>
    </row>
    <row r="274" spans="1:9" x14ac:dyDescent="0.2">
      <c r="A274" s="19">
        <f t="shared" si="14"/>
        <v>44834</v>
      </c>
      <c r="B274" s="24">
        <f ca="1">IFERROR(INDEX(Feiertage!$V$2:$V$34,MATCH(A274,_FeiertagsDaten,0)),0)</f>
        <v>0</v>
      </c>
      <c r="C274" s="24">
        <f ca="1">IFERROR(INDEX(Ereignisse!$O$2:$O$37,MATCH(A274,_EreignisseDatum,0)),0)</f>
        <v>0</v>
      </c>
      <c r="D274" s="24">
        <f ca="1">IFERROR(INDEX(Ereignisse!$O$2:$O$37,MATCH(A274,_EreignisseDatum,0)+IF(INDEX(_EreignisseHaeufigkeit,MATCH(A274,_EreignisseDatum,0))=2,1,0)),0)</f>
        <v>0</v>
      </c>
      <c r="E274" s="24">
        <f t="shared" si="12"/>
        <v>0</v>
      </c>
      <c r="F274" s="24">
        <f ca="1">IFERROR(INDEX(Feiertage!$Y$2:$Y$34,MATCH(A274,_FeiertagsDaten,0)),0)</f>
        <v>0</v>
      </c>
      <c r="G274" s="24">
        <f ca="1">IFERROR(INDEX(Ereignisse!$R$2:$R$37,MATCH(A274,_EreignisseDatum,0)),0)</f>
        <v>0</v>
      </c>
      <c r="H274" s="24">
        <f ca="1">IFERROR(INDEX(Ereignisse!$R$2:$R$37,MATCH(A274,_EreignisseDatum,0)+IF(INDEX(_EreignisseHaeufigkeit,MATCH(A274,_EreignisseDatum,0))=2,1,0)),0)</f>
        <v>0</v>
      </c>
      <c r="I274" s="24">
        <f t="shared" ca="1" si="13"/>
        <v>0</v>
      </c>
    </row>
    <row r="275" spans="1:9" x14ac:dyDescent="0.2">
      <c r="A275" s="19">
        <f t="shared" si="14"/>
        <v>44835</v>
      </c>
      <c r="B275" s="24">
        <f ca="1">IFERROR(INDEX(Feiertage!$V$2:$V$34,MATCH(A275,_FeiertagsDaten,0)),0)</f>
        <v>0</v>
      </c>
      <c r="C275" s="24">
        <f ca="1">IFERROR(INDEX(Ereignisse!$O$2:$O$37,MATCH(A275,_EreignisseDatum,0)),0)</f>
        <v>0</v>
      </c>
      <c r="D275" s="24">
        <f ca="1">IFERROR(INDEX(Ereignisse!$O$2:$O$37,MATCH(A275,_EreignisseDatum,0)+IF(INDEX(_EreignisseHaeufigkeit,MATCH(A275,_EreignisseDatum,0))=2,1,0)),0)</f>
        <v>0</v>
      </c>
      <c r="E275" s="24">
        <f t="shared" si="12"/>
        <v>1</v>
      </c>
      <c r="F275" s="24">
        <f ca="1">IFERROR(INDEX(Feiertage!$Y$2:$Y$34,MATCH(A275,_FeiertagsDaten,0)),0)</f>
        <v>0</v>
      </c>
      <c r="G275" s="24">
        <f ca="1">IFERROR(INDEX(Ereignisse!$R$2:$R$37,MATCH(A275,_EreignisseDatum,0)),0)</f>
        <v>0</v>
      </c>
      <c r="H275" s="24">
        <f ca="1">IFERROR(INDEX(Ereignisse!$R$2:$R$37,MATCH(A275,_EreignisseDatum,0)+IF(INDEX(_EreignisseHaeufigkeit,MATCH(A275,_EreignisseDatum,0))=2,1,0)),0)</f>
        <v>0</v>
      </c>
      <c r="I275" s="24">
        <f t="shared" ca="1" si="13"/>
        <v>1</v>
      </c>
    </row>
    <row r="276" spans="1:9" x14ac:dyDescent="0.2">
      <c r="A276" s="19">
        <f t="shared" si="14"/>
        <v>44836</v>
      </c>
      <c r="B276" s="24">
        <f ca="1">IFERROR(INDEX(Feiertage!$V$2:$V$34,MATCH(A276,_FeiertagsDaten,0)),0)</f>
        <v>0</v>
      </c>
      <c r="C276" s="24">
        <f ca="1">IFERROR(INDEX(Ereignisse!$O$2:$O$37,MATCH(A276,_EreignisseDatum,0)),0)</f>
        <v>0</v>
      </c>
      <c r="D276" s="24">
        <f ca="1">IFERROR(INDEX(Ereignisse!$O$2:$O$37,MATCH(A276,_EreignisseDatum,0)+IF(INDEX(_EreignisseHaeufigkeit,MATCH(A276,_EreignisseDatum,0))=2,1,0)),0)</f>
        <v>0</v>
      </c>
      <c r="E276" s="24">
        <f t="shared" si="12"/>
        <v>2</v>
      </c>
      <c r="F276" s="24">
        <f ca="1">IFERROR(INDEX(Feiertage!$Y$2:$Y$34,MATCH(A276,_FeiertagsDaten,0)),0)</f>
        <v>0</v>
      </c>
      <c r="G276" s="24">
        <f ca="1">IFERROR(INDEX(Ereignisse!$R$2:$R$37,MATCH(A276,_EreignisseDatum,0)),0)</f>
        <v>0</v>
      </c>
      <c r="H276" s="24">
        <f ca="1">IFERROR(INDEX(Ereignisse!$R$2:$R$37,MATCH(A276,_EreignisseDatum,0)+IF(INDEX(_EreignisseHaeufigkeit,MATCH(A276,_EreignisseDatum,0))=2,1,0)),0)</f>
        <v>0</v>
      </c>
      <c r="I276" s="24">
        <f t="shared" ca="1" si="13"/>
        <v>2</v>
      </c>
    </row>
    <row r="277" spans="1:9" x14ac:dyDescent="0.2">
      <c r="A277" s="19">
        <f t="shared" si="14"/>
        <v>44837</v>
      </c>
      <c r="B277" s="24">
        <f ca="1">IFERROR(INDEX(Feiertage!$V$2:$V$34,MATCH(A277,_FeiertagsDaten,0)),0)</f>
        <v>4</v>
      </c>
      <c r="C277" s="24">
        <f ca="1">IFERROR(INDEX(Ereignisse!$O$2:$O$37,MATCH(A277,_EreignisseDatum,0)),0)</f>
        <v>0</v>
      </c>
      <c r="D277" s="24">
        <f ca="1">IFERROR(INDEX(Ereignisse!$O$2:$O$37,MATCH(A277,_EreignisseDatum,0)+IF(INDEX(_EreignisseHaeufigkeit,MATCH(A277,_EreignisseDatum,0))=2,1,0)),0)</f>
        <v>0</v>
      </c>
      <c r="E277" s="24">
        <f t="shared" si="12"/>
        <v>0</v>
      </c>
      <c r="F277" s="24">
        <f ca="1">IFERROR(INDEX(Feiertage!$Y$2:$Y$34,MATCH(A277,_FeiertagsDaten,0)),0)</f>
        <v>2</v>
      </c>
      <c r="G277" s="24">
        <f ca="1">IFERROR(INDEX(Ereignisse!$R$2:$R$37,MATCH(A277,_EreignisseDatum,0)),0)</f>
        <v>0</v>
      </c>
      <c r="H277" s="24">
        <f ca="1">IFERROR(INDEX(Ereignisse!$R$2:$R$37,MATCH(A277,_EreignisseDatum,0)+IF(INDEX(_EreignisseHaeufigkeit,MATCH(A277,_EreignisseDatum,0))=2,1,0)),0)</f>
        <v>0</v>
      </c>
      <c r="I277" s="24">
        <f t="shared" ca="1" si="13"/>
        <v>2</v>
      </c>
    </row>
    <row r="278" spans="1:9" x14ac:dyDescent="0.2">
      <c r="A278" s="19">
        <f t="shared" si="14"/>
        <v>44838</v>
      </c>
      <c r="B278" s="24">
        <f ca="1">IFERROR(INDEX(Feiertage!$V$2:$V$34,MATCH(A278,_FeiertagsDaten,0)),0)</f>
        <v>0</v>
      </c>
      <c r="C278" s="24">
        <f ca="1">IFERROR(INDEX(Ereignisse!$O$2:$O$37,MATCH(A278,_EreignisseDatum,0)),0)</f>
        <v>0</v>
      </c>
      <c r="D278" s="24">
        <f ca="1">IFERROR(INDEX(Ereignisse!$O$2:$O$37,MATCH(A278,_EreignisseDatum,0)+IF(INDEX(_EreignisseHaeufigkeit,MATCH(A278,_EreignisseDatum,0))=2,1,0)),0)</f>
        <v>0</v>
      </c>
      <c r="E278" s="24">
        <f t="shared" si="12"/>
        <v>0</v>
      </c>
      <c r="F278" s="24">
        <f ca="1">IFERROR(INDEX(Feiertage!$Y$2:$Y$34,MATCH(A278,_FeiertagsDaten,0)),0)</f>
        <v>0</v>
      </c>
      <c r="G278" s="24">
        <f ca="1">IFERROR(INDEX(Ereignisse!$R$2:$R$37,MATCH(A278,_EreignisseDatum,0)),0)</f>
        <v>0</v>
      </c>
      <c r="H278" s="24">
        <f ca="1">IFERROR(INDEX(Ereignisse!$R$2:$R$37,MATCH(A278,_EreignisseDatum,0)+IF(INDEX(_EreignisseHaeufigkeit,MATCH(A278,_EreignisseDatum,0))=2,1,0)),0)</f>
        <v>0</v>
      </c>
      <c r="I278" s="24">
        <f t="shared" ca="1" si="13"/>
        <v>0</v>
      </c>
    </row>
    <row r="279" spans="1:9" x14ac:dyDescent="0.2">
      <c r="A279" s="19">
        <f t="shared" si="14"/>
        <v>44839</v>
      </c>
      <c r="B279" s="24">
        <f ca="1">IFERROR(INDEX(Feiertage!$V$2:$V$34,MATCH(A279,_FeiertagsDaten,0)),0)</f>
        <v>0</v>
      </c>
      <c r="C279" s="24">
        <f ca="1">IFERROR(INDEX(Ereignisse!$O$2:$O$37,MATCH(A279,_EreignisseDatum,0)),0)</f>
        <v>0</v>
      </c>
      <c r="D279" s="24">
        <f ca="1">IFERROR(INDEX(Ereignisse!$O$2:$O$37,MATCH(A279,_EreignisseDatum,0)+IF(INDEX(_EreignisseHaeufigkeit,MATCH(A279,_EreignisseDatum,0))=2,1,0)),0)</f>
        <v>0</v>
      </c>
      <c r="E279" s="24">
        <f t="shared" si="12"/>
        <v>0</v>
      </c>
      <c r="F279" s="24">
        <f ca="1">IFERROR(INDEX(Feiertage!$Y$2:$Y$34,MATCH(A279,_FeiertagsDaten,0)),0)</f>
        <v>0</v>
      </c>
      <c r="G279" s="24">
        <f ca="1">IFERROR(INDEX(Ereignisse!$R$2:$R$37,MATCH(A279,_EreignisseDatum,0)),0)</f>
        <v>0</v>
      </c>
      <c r="H279" s="24">
        <f ca="1">IFERROR(INDEX(Ereignisse!$R$2:$R$37,MATCH(A279,_EreignisseDatum,0)+IF(INDEX(_EreignisseHaeufigkeit,MATCH(A279,_EreignisseDatum,0))=2,1,0)),0)</f>
        <v>0</v>
      </c>
      <c r="I279" s="24">
        <f t="shared" ca="1" si="13"/>
        <v>0</v>
      </c>
    </row>
    <row r="280" spans="1:9" x14ac:dyDescent="0.2">
      <c r="A280" s="19">
        <f t="shared" si="14"/>
        <v>44840</v>
      </c>
      <c r="B280" s="24">
        <f ca="1">IFERROR(INDEX(Feiertage!$V$2:$V$34,MATCH(A280,_FeiertagsDaten,0)),0)</f>
        <v>0</v>
      </c>
      <c r="C280" s="24">
        <f ca="1">IFERROR(INDEX(Ereignisse!$O$2:$O$37,MATCH(A280,_EreignisseDatum,0)),0)</f>
        <v>0</v>
      </c>
      <c r="D280" s="24">
        <f ca="1">IFERROR(INDEX(Ereignisse!$O$2:$O$37,MATCH(A280,_EreignisseDatum,0)+IF(INDEX(_EreignisseHaeufigkeit,MATCH(A280,_EreignisseDatum,0))=2,1,0)),0)</f>
        <v>0</v>
      </c>
      <c r="E280" s="24">
        <f t="shared" si="12"/>
        <v>0</v>
      </c>
      <c r="F280" s="24">
        <f ca="1">IFERROR(INDEX(Feiertage!$Y$2:$Y$34,MATCH(A280,_FeiertagsDaten,0)),0)</f>
        <v>0</v>
      </c>
      <c r="G280" s="24">
        <f ca="1">IFERROR(INDEX(Ereignisse!$R$2:$R$37,MATCH(A280,_EreignisseDatum,0)),0)</f>
        <v>0</v>
      </c>
      <c r="H280" s="24">
        <f ca="1">IFERROR(INDEX(Ereignisse!$R$2:$R$37,MATCH(A280,_EreignisseDatum,0)+IF(INDEX(_EreignisseHaeufigkeit,MATCH(A280,_EreignisseDatum,0))=2,1,0)),0)</f>
        <v>0</v>
      </c>
      <c r="I280" s="24">
        <f t="shared" ca="1" si="13"/>
        <v>0</v>
      </c>
    </row>
    <row r="281" spans="1:9" x14ac:dyDescent="0.2">
      <c r="A281" s="19">
        <f t="shared" si="14"/>
        <v>44841</v>
      </c>
      <c r="B281" s="24">
        <f ca="1">IFERROR(INDEX(Feiertage!$V$2:$V$34,MATCH(A281,_FeiertagsDaten,0)),0)</f>
        <v>0</v>
      </c>
      <c r="C281" s="24">
        <f ca="1">IFERROR(INDEX(Ereignisse!$O$2:$O$37,MATCH(A281,_EreignisseDatum,0)),0)</f>
        <v>0</v>
      </c>
      <c r="D281" s="24">
        <f ca="1">IFERROR(INDEX(Ereignisse!$O$2:$O$37,MATCH(A281,_EreignisseDatum,0)+IF(INDEX(_EreignisseHaeufigkeit,MATCH(A281,_EreignisseDatum,0))=2,1,0)),0)</f>
        <v>0</v>
      </c>
      <c r="E281" s="24">
        <f t="shared" si="12"/>
        <v>0</v>
      </c>
      <c r="F281" s="24">
        <f ca="1">IFERROR(INDEX(Feiertage!$Y$2:$Y$34,MATCH(A281,_FeiertagsDaten,0)),0)</f>
        <v>0</v>
      </c>
      <c r="G281" s="24">
        <f ca="1">IFERROR(INDEX(Ereignisse!$R$2:$R$37,MATCH(A281,_EreignisseDatum,0)),0)</f>
        <v>0</v>
      </c>
      <c r="H281" s="24">
        <f ca="1">IFERROR(INDEX(Ereignisse!$R$2:$R$37,MATCH(A281,_EreignisseDatum,0)+IF(INDEX(_EreignisseHaeufigkeit,MATCH(A281,_EreignisseDatum,0))=2,1,0)),0)</f>
        <v>0</v>
      </c>
      <c r="I281" s="24">
        <f t="shared" ca="1" si="13"/>
        <v>0</v>
      </c>
    </row>
    <row r="282" spans="1:9" x14ac:dyDescent="0.2">
      <c r="A282" s="19">
        <f t="shared" si="14"/>
        <v>44842</v>
      </c>
      <c r="B282" s="24">
        <f ca="1">IFERROR(INDEX(Feiertage!$V$2:$V$34,MATCH(A282,_FeiertagsDaten,0)),0)</f>
        <v>0</v>
      </c>
      <c r="C282" s="24">
        <f ca="1">IFERROR(INDEX(Ereignisse!$O$2:$O$37,MATCH(A282,_EreignisseDatum,0)),0)</f>
        <v>0</v>
      </c>
      <c r="D282" s="24">
        <f ca="1">IFERROR(INDEX(Ereignisse!$O$2:$O$37,MATCH(A282,_EreignisseDatum,0)+IF(INDEX(_EreignisseHaeufigkeit,MATCH(A282,_EreignisseDatum,0))=2,1,0)),0)</f>
        <v>0</v>
      </c>
      <c r="E282" s="24">
        <f t="shared" si="12"/>
        <v>1</v>
      </c>
      <c r="F282" s="24">
        <f ca="1">IFERROR(INDEX(Feiertage!$Y$2:$Y$34,MATCH(A282,_FeiertagsDaten,0)),0)</f>
        <v>0</v>
      </c>
      <c r="G282" s="24">
        <f ca="1">IFERROR(INDEX(Ereignisse!$R$2:$R$37,MATCH(A282,_EreignisseDatum,0)),0)</f>
        <v>0</v>
      </c>
      <c r="H282" s="24">
        <f ca="1">IFERROR(INDEX(Ereignisse!$R$2:$R$37,MATCH(A282,_EreignisseDatum,0)+IF(INDEX(_EreignisseHaeufigkeit,MATCH(A282,_EreignisseDatum,0))=2,1,0)),0)</f>
        <v>0</v>
      </c>
      <c r="I282" s="24">
        <f t="shared" ca="1" si="13"/>
        <v>1</v>
      </c>
    </row>
    <row r="283" spans="1:9" x14ac:dyDescent="0.2">
      <c r="A283" s="19">
        <f t="shared" si="14"/>
        <v>44843</v>
      </c>
      <c r="B283" s="24">
        <f ca="1">IFERROR(INDEX(Feiertage!$V$2:$V$34,MATCH(A283,_FeiertagsDaten,0)),0)</f>
        <v>0</v>
      </c>
      <c r="C283" s="24">
        <f ca="1">IFERROR(INDEX(Ereignisse!$O$2:$O$37,MATCH(A283,_EreignisseDatum,0)),0)</f>
        <v>0</v>
      </c>
      <c r="D283" s="24">
        <f ca="1">IFERROR(INDEX(Ereignisse!$O$2:$O$37,MATCH(A283,_EreignisseDatum,0)+IF(INDEX(_EreignisseHaeufigkeit,MATCH(A283,_EreignisseDatum,0))=2,1,0)),0)</f>
        <v>0</v>
      </c>
      <c r="E283" s="24">
        <f t="shared" si="12"/>
        <v>2</v>
      </c>
      <c r="F283" s="24">
        <f ca="1">IFERROR(INDEX(Feiertage!$Y$2:$Y$34,MATCH(A283,_FeiertagsDaten,0)),0)</f>
        <v>0</v>
      </c>
      <c r="G283" s="24">
        <f ca="1">IFERROR(INDEX(Ereignisse!$R$2:$R$37,MATCH(A283,_EreignisseDatum,0)),0)</f>
        <v>0</v>
      </c>
      <c r="H283" s="24">
        <f ca="1">IFERROR(INDEX(Ereignisse!$R$2:$R$37,MATCH(A283,_EreignisseDatum,0)+IF(INDEX(_EreignisseHaeufigkeit,MATCH(A283,_EreignisseDatum,0))=2,1,0)),0)</f>
        <v>0</v>
      </c>
      <c r="I283" s="24">
        <f t="shared" ca="1" si="13"/>
        <v>2</v>
      </c>
    </row>
    <row r="284" spans="1:9" x14ac:dyDescent="0.2">
      <c r="A284" s="19">
        <f t="shared" si="14"/>
        <v>44844</v>
      </c>
      <c r="B284" s="24">
        <f ca="1">IFERROR(INDEX(Feiertage!$V$2:$V$34,MATCH(A284,_FeiertagsDaten,0)),0)</f>
        <v>0</v>
      </c>
      <c r="C284" s="24">
        <f ca="1">IFERROR(INDEX(Ereignisse!$O$2:$O$37,MATCH(A284,_EreignisseDatum,0)),0)</f>
        <v>0</v>
      </c>
      <c r="D284" s="24">
        <f ca="1">IFERROR(INDEX(Ereignisse!$O$2:$O$37,MATCH(A284,_EreignisseDatum,0)+IF(INDEX(_EreignisseHaeufigkeit,MATCH(A284,_EreignisseDatum,0))=2,1,0)),0)</f>
        <v>0</v>
      </c>
      <c r="E284" s="24">
        <f t="shared" si="12"/>
        <v>0</v>
      </c>
      <c r="F284" s="24">
        <f ca="1">IFERROR(INDEX(Feiertage!$Y$2:$Y$34,MATCH(A284,_FeiertagsDaten,0)),0)</f>
        <v>0</v>
      </c>
      <c r="G284" s="24">
        <f ca="1">IFERROR(INDEX(Ereignisse!$R$2:$R$37,MATCH(A284,_EreignisseDatum,0)),0)</f>
        <v>0</v>
      </c>
      <c r="H284" s="24">
        <f ca="1">IFERROR(INDEX(Ereignisse!$R$2:$R$37,MATCH(A284,_EreignisseDatum,0)+IF(INDEX(_EreignisseHaeufigkeit,MATCH(A284,_EreignisseDatum,0))=2,1,0)),0)</f>
        <v>0</v>
      </c>
      <c r="I284" s="24">
        <f t="shared" ca="1" si="13"/>
        <v>0</v>
      </c>
    </row>
    <row r="285" spans="1:9" x14ac:dyDescent="0.2">
      <c r="A285" s="19">
        <f t="shared" si="14"/>
        <v>44845</v>
      </c>
      <c r="B285" s="24">
        <f ca="1">IFERROR(INDEX(Feiertage!$V$2:$V$34,MATCH(A285,_FeiertagsDaten,0)),0)</f>
        <v>0</v>
      </c>
      <c r="C285" s="24">
        <f ca="1">IFERROR(INDEX(Ereignisse!$O$2:$O$37,MATCH(A285,_EreignisseDatum,0)),0)</f>
        <v>0</v>
      </c>
      <c r="D285" s="24">
        <f ca="1">IFERROR(INDEX(Ereignisse!$O$2:$O$37,MATCH(A285,_EreignisseDatum,0)+IF(INDEX(_EreignisseHaeufigkeit,MATCH(A285,_EreignisseDatum,0))=2,1,0)),0)</f>
        <v>0</v>
      </c>
      <c r="E285" s="24">
        <f t="shared" si="12"/>
        <v>0</v>
      </c>
      <c r="F285" s="24">
        <f ca="1">IFERROR(INDEX(Feiertage!$Y$2:$Y$34,MATCH(A285,_FeiertagsDaten,0)),0)</f>
        <v>0</v>
      </c>
      <c r="G285" s="24">
        <f ca="1">IFERROR(INDEX(Ereignisse!$R$2:$R$37,MATCH(A285,_EreignisseDatum,0)),0)</f>
        <v>0</v>
      </c>
      <c r="H285" s="24">
        <f ca="1">IFERROR(INDEX(Ereignisse!$R$2:$R$37,MATCH(A285,_EreignisseDatum,0)+IF(INDEX(_EreignisseHaeufigkeit,MATCH(A285,_EreignisseDatum,0))=2,1,0)),0)</f>
        <v>0</v>
      </c>
      <c r="I285" s="24">
        <f t="shared" ca="1" si="13"/>
        <v>0</v>
      </c>
    </row>
    <row r="286" spans="1:9" x14ac:dyDescent="0.2">
      <c r="A286" s="19">
        <f t="shared" si="14"/>
        <v>44846</v>
      </c>
      <c r="B286" s="24">
        <f ca="1">IFERROR(INDEX(Feiertage!$V$2:$V$34,MATCH(A286,_FeiertagsDaten,0)),0)</f>
        <v>0</v>
      </c>
      <c r="C286" s="24">
        <f ca="1">IFERROR(INDEX(Ereignisse!$O$2:$O$37,MATCH(A286,_EreignisseDatum,0)),0)</f>
        <v>0</v>
      </c>
      <c r="D286" s="24">
        <f ca="1">IFERROR(INDEX(Ereignisse!$O$2:$O$37,MATCH(A286,_EreignisseDatum,0)+IF(INDEX(_EreignisseHaeufigkeit,MATCH(A286,_EreignisseDatum,0))=2,1,0)),0)</f>
        <v>0</v>
      </c>
      <c r="E286" s="24">
        <f t="shared" si="12"/>
        <v>0</v>
      </c>
      <c r="F286" s="24">
        <f ca="1">IFERROR(INDEX(Feiertage!$Y$2:$Y$34,MATCH(A286,_FeiertagsDaten,0)),0)</f>
        <v>0</v>
      </c>
      <c r="G286" s="24">
        <f ca="1">IFERROR(INDEX(Ereignisse!$R$2:$R$37,MATCH(A286,_EreignisseDatum,0)),0)</f>
        <v>0</v>
      </c>
      <c r="H286" s="24">
        <f ca="1">IFERROR(INDEX(Ereignisse!$R$2:$R$37,MATCH(A286,_EreignisseDatum,0)+IF(INDEX(_EreignisseHaeufigkeit,MATCH(A286,_EreignisseDatum,0))=2,1,0)),0)</f>
        <v>0</v>
      </c>
      <c r="I286" s="24">
        <f t="shared" ca="1" si="13"/>
        <v>0</v>
      </c>
    </row>
    <row r="287" spans="1:9" x14ac:dyDescent="0.2">
      <c r="A287" s="19">
        <f t="shared" si="14"/>
        <v>44847</v>
      </c>
      <c r="B287" s="24">
        <f ca="1">IFERROR(INDEX(Feiertage!$V$2:$V$34,MATCH(A287,_FeiertagsDaten,0)),0)</f>
        <v>0</v>
      </c>
      <c r="C287" s="24">
        <f ca="1">IFERROR(INDEX(Ereignisse!$O$2:$O$37,MATCH(A287,_EreignisseDatum,0)),0)</f>
        <v>0</v>
      </c>
      <c r="D287" s="24">
        <f ca="1">IFERROR(INDEX(Ereignisse!$O$2:$O$37,MATCH(A287,_EreignisseDatum,0)+IF(INDEX(_EreignisseHaeufigkeit,MATCH(A287,_EreignisseDatum,0))=2,1,0)),0)</f>
        <v>0</v>
      </c>
      <c r="E287" s="24">
        <f t="shared" si="12"/>
        <v>0</v>
      </c>
      <c r="F287" s="24">
        <f ca="1">IFERROR(INDEX(Feiertage!$Y$2:$Y$34,MATCH(A287,_FeiertagsDaten,0)),0)</f>
        <v>0</v>
      </c>
      <c r="G287" s="24">
        <f ca="1">IFERROR(INDEX(Ereignisse!$R$2:$R$37,MATCH(A287,_EreignisseDatum,0)),0)</f>
        <v>0</v>
      </c>
      <c r="H287" s="24">
        <f ca="1">IFERROR(INDEX(Ereignisse!$R$2:$R$37,MATCH(A287,_EreignisseDatum,0)+IF(INDEX(_EreignisseHaeufigkeit,MATCH(A287,_EreignisseDatum,0))=2,1,0)),0)</f>
        <v>0</v>
      </c>
      <c r="I287" s="24">
        <f t="shared" ca="1" si="13"/>
        <v>0</v>
      </c>
    </row>
    <row r="288" spans="1:9" x14ac:dyDescent="0.2">
      <c r="A288" s="19">
        <f t="shared" si="14"/>
        <v>44848</v>
      </c>
      <c r="B288" s="24">
        <f ca="1">IFERROR(INDEX(Feiertage!$V$2:$V$34,MATCH(A288,_FeiertagsDaten,0)),0)</f>
        <v>0</v>
      </c>
      <c r="C288" s="24">
        <f ca="1">IFERROR(INDEX(Ereignisse!$O$2:$O$37,MATCH(A288,_EreignisseDatum,0)),0)</f>
        <v>0</v>
      </c>
      <c r="D288" s="24">
        <f ca="1">IFERROR(INDEX(Ereignisse!$O$2:$O$37,MATCH(A288,_EreignisseDatum,0)+IF(INDEX(_EreignisseHaeufigkeit,MATCH(A288,_EreignisseDatum,0))=2,1,0)),0)</f>
        <v>0</v>
      </c>
      <c r="E288" s="24">
        <f t="shared" si="12"/>
        <v>0</v>
      </c>
      <c r="F288" s="24">
        <f ca="1">IFERROR(INDEX(Feiertage!$Y$2:$Y$34,MATCH(A288,_FeiertagsDaten,0)),0)</f>
        <v>0</v>
      </c>
      <c r="G288" s="24">
        <f ca="1">IFERROR(INDEX(Ereignisse!$R$2:$R$37,MATCH(A288,_EreignisseDatum,0)),0)</f>
        <v>0</v>
      </c>
      <c r="H288" s="24">
        <f ca="1">IFERROR(INDEX(Ereignisse!$R$2:$R$37,MATCH(A288,_EreignisseDatum,0)+IF(INDEX(_EreignisseHaeufigkeit,MATCH(A288,_EreignisseDatum,0))=2,1,0)),0)</f>
        <v>0</v>
      </c>
      <c r="I288" s="24">
        <f t="shared" ca="1" si="13"/>
        <v>0</v>
      </c>
    </row>
    <row r="289" spans="1:9" x14ac:dyDescent="0.2">
      <c r="A289" s="19">
        <f t="shared" si="14"/>
        <v>44849</v>
      </c>
      <c r="B289" s="24">
        <f ca="1">IFERROR(INDEX(Feiertage!$V$2:$V$34,MATCH(A289,_FeiertagsDaten,0)),0)</f>
        <v>0</v>
      </c>
      <c r="C289" s="24">
        <f ca="1">IFERROR(INDEX(Ereignisse!$O$2:$O$37,MATCH(A289,_EreignisseDatum,0)),0)</f>
        <v>0</v>
      </c>
      <c r="D289" s="24">
        <f ca="1">IFERROR(INDEX(Ereignisse!$O$2:$O$37,MATCH(A289,_EreignisseDatum,0)+IF(INDEX(_EreignisseHaeufigkeit,MATCH(A289,_EreignisseDatum,0))=2,1,0)),0)</f>
        <v>0</v>
      </c>
      <c r="E289" s="24">
        <f t="shared" si="12"/>
        <v>1</v>
      </c>
      <c r="F289" s="24">
        <f ca="1">IFERROR(INDEX(Feiertage!$Y$2:$Y$34,MATCH(A289,_FeiertagsDaten,0)),0)</f>
        <v>0</v>
      </c>
      <c r="G289" s="24">
        <f ca="1">IFERROR(INDEX(Ereignisse!$R$2:$R$37,MATCH(A289,_EreignisseDatum,0)),0)</f>
        <v>0</v>
      </c>
      <c r="H289" s="24">
        <f ca="1">IFERROR(INDEX(Ereignisse!$R$2:$R$37,MATCH(A289,_EreignisseDatum,0)+IF(INDEX(_EreignisseHaeufigkeit,MATCH(A289,_EreignisseDatum,0))=2,1,0)),0)</f>
        <v>0</v>
      </c>
      <c r="I289" s="24">
        <f t="shared" ca="1" si="13"/>
        <v>1</v>
      </c>
    </row>
    <row r="290" spans="1:9" x14ac:dyDescent="0.2">
      <c r="A290" s="19">
        <f t="shared" si="14"/>
        <v>44850</v>
      </c>
      <c r="B290" s="24">
        <f ca="1">IFERROR(INDEX(Feiertage!$V$2:$V$34,MATCH(A290,_FeiertagsDaten,0)),0)</f>
        <v>0</v>
      </c>
      <c r="C290" s="24">
        <f ca="1">IFERROR(INDEX(Ereignisse!$O$2:$O$37,MATCH(A290,_EreignisseDatum,0)),0)</f>
        <v>0</v>
      </c>
      <c r="D290" s="24">
        <f ca="1">IFERROR(INDEX(Ereignisse!$O$2:$O$37,MATCH(A290,_EreignisseDatum,0)+IF(INDEX(_EreignisseHaeufigkeit,MATCH(A290,_EreignisseDatum,0))=2,1,0)),0)</f>
        <v>0</v>
      </c>
      <c r="E290" s="24">
        <f t="shared" si="12"/>
        <v>2</v>
      </c>
      <c r="F290" s="24">
        <f ca="1">IFERROR(INDEX(Feiertage!$Y$2:$Y$34,MATCH(A290,_FeiertagsDaten,0)),0)</f>
        <v>0</v>
      </c>
      <c r="G290" s="24">
        <f ca="1">IFERROR(INDEX(Ereignisse!$R$2:$R$37,MATCH(A290,_EreignisseDatum,0)),0)</f>
        <v>0</v>
      </c>
      <c r="H290" s="24">
        <f ca="1">IFERROR(INDEX(Ereignisse!$R$2:$R$37,MATCH(A290,_EreignisseDatum,0)+IF(INDEX(_EreignisseHaeufigkeit,MATCH(A290,_EreignisseDatum,0))=2,1,0)),0)</f>
        <v>0</v>
      </c>
      <c r="I290" s="24">
        <f t="shared" ca="1" si="13"/>
        <v>2</v>
      </c>
    </row>
    <row r="291" spans="1:9" x14ac:dyDescent="0.2">
      <c r="A291" s="19">
        <f t="shared" si="14"/>
        <v>44851</v>
      </c>
      <c r="B291" s="24">
        <f ca="1">IFERROR(INDEX(Feiertage!$V$2:$V$34,MATCH(A291,_FeiertagsDaten,0)),0)</f>
        <v>0</v>
      </c>
      <c r="C291" s="24">
        <f ca="1">IFERROR(INDEX(Ereignisse!$O$2:$O$37,MATCH(A291,_EreignisseDatum,0)),0)</f>
        <v>0</v>
      </c>
      <c r="D291" s="24">
        <f ca="1">IFERROR(INDEX(Ereignisse!$O$2:$O$37,MATCH(A291,_EreignisseDatum,0)+IF(INDEX(_EreignisseHaeufigkeit,MATCH(A291,_EreignisseDatum,0))=2,1,0)),0)</f>
        <v>0</v>
      </c>
      <c r="E291" s="24">
        <f t="shared" si="12"/>
        <v>0</v>
      </c>
      <c r="F291" s="24">
        <f ca="1">IFERROR(INDEX(Feiertage!$Y$2:$Y$34,MATCH(A291,_FeiertagsDaten,0)),0)</f>
        <v>0</v>
      </c>
      <c r="G291" s="24">
        <f ca="1">IFERROR(INDEX(Ereignisse!$R$2:$R$37,MATCH(A291,_EreignisseDatum,0)),0)</f>
        <v>0</v>
      </c>
      <c r="H291" s="24">
        <f ca="1">IFERROR(INDEX(Ereignisse!$R$2:$R$37,MATCH(A291,_EreignisseDatum,0)+IF(INDEX(_EreignisseHaeufigkeit,MATCH(A291,_EreignisseDatum,0))=2,1,0)),0)</f>
        <v>0</v>
      </c>
      <c r="I291" s="24">
        <f t="shared" ca="1" si="13"/>
        <v>0</v>
      </c>
    </row>
    <row r="292" spans="1:9" x14ac:dyDescent="0.2">
      <c r="A292" s="19">
        <f t="shared" si="14"/>
        <v>44852</v>
      </c>
      <c r="B292" s="24">
        <f ca="1">IFERROR(INDEX(Feiertage!$V$2:$V$34,MATCH(A292,_FeiertagsDaten,0)),0)</f>
        <v>0</v>
      </c>
      <c r="C292" s="24">
        <f ca="1">IFERROR(INDEX(Ereignisse!$O$2:$O$37,MATCH(A292,_EreignisseDatum,0)),0)</f>
        <v>0</v>
      </c>
      <c r="D292" s="24">
        <f ca="1">IFERROR(INDEX(Ereignisse!$O$2:$O$37,MATCH(A292,_EreignisseDatum,0)+IF(INDEX(_EreignisseHaeufigkeit,MATCH(A292,_EreignisseDatum,0))=2,1,0)),0)</f>
        <v>0</v>
      </c>
      <c r="E292" s="24">
        <f t="shared" si="12"/>
        <v>0</v>
      </c>
      <c r="F292" s="24">
        <f ca="1">IFERROR(INDEX(Feiertage!$Y$2:$Y$34,MATCH(A292,_FeiertagsDaten,0)),0)</f>
        <v>0</v>
      </c>
      <c r="G292" s="24">
        <f ca="1">IFERROR(INDEX(Ereignisse!$R$2:$R$37,MATCH(A292,_EreignisseDatum,0)),0)</f>
        <v>0</v>
      </c>
      <c r="H292" s="24">
        <f ca="1">IFERROR(INDEX(Ereignisse!$R$2:$R$37,MATCH(A292,_EreignisseDatum,0)+IF(INDEX(_EreignisseHaeufigkeit,MATCH(A292,_EreignisseDatum,0))=2,1,0)),0)</f>
        <v>0</v>
      </c>
      <c r="I292" s="24">
        <f t="shared" ca="1" si="13"/>
        <v>0</v>
      </c>
    </row>
    <row r="293" spans="1:9" x14ac:dyDescent="0.2">
      <c r="A293" s="19">
        <f t="shared" si="14"/>
        <v>44853</v>
      </c>
      <c r="B293" s="24">
        <f ca="1">IFERROR(INDEX(Feiertage!$V$2:$V$34,MATCH(A293,_FeiertagsDaten,0)),0)</f>
        <v>0</v>
      </c>
      <c r="C293" s="24">
        <f ca="1">IFERROR(INDEX(Ereignisse!$O$2:$O$37,MATCH(A293,_EreignisseDatum,0)),0)</f>
        <v>0</v>
      </c>
      <c r="D293" s="24">
        <f ca="1">IFERROR(INDEX(Ereignisse!$O$2:$O$37,MATCH(A293,_EreignisseDatum,0)+IF(INDEX(_EreignisseHaeufigkeit,MATCH(A293,_EreignisseDatum,0))=2,1,0)),0)</f>
        <v>0</v>
      </c>
      <c r="E293" s="24">
        <f t="shared" si="12"/>
        <v>0</v>
      </c>
      <c r="F293" s="24">
        <f ca="1">IFERROR(INDEX(Feiertage!$Y$2:$Y$34,MATCH(A293,_FeiertagsDaten,0)),0)</f>
        <v>0</v>
      </c>
      <c r="G293" s="24">
        <f ca="1">IFERROR(INDEX(Ereignisse!$R$2:$R$37,MATCH(A293,_EreignisseDatum,0)),0)</f>
        <v>0</v>
      </c>
      <c r="H293" s="24">
        <f ca="1">IFERROR(INDEX(Ereignisse!$R$2:$R$37,MATCH(A293,_EreignisseDatum,0)+IF(INDEX(_EreignisseHaeufigkeit,MATCH(A293,_EreignisseDatum,0))=2,1,0)),0)</f>
        <v>0</v>
      </c>
      <c r="I293" s="24">
        <f t="shared" ca="1" si="13"/>
        <v>0</v>
      </c>
    </row>
    <row r="294" spans="1:9" x14ac:dyDescent="0.2">
      <c r="A294" s="19">
        <f t="shared" si="14"/>
        <v>44854</v>
      </c>
      <c r="B294" s="24">
        <f ca="1">IFERROR(INDEX(Feiertage!$V$2:$V$34,MATCH(A294,_FeiertagsDaten,0)),0)</f>
        <v>0</v>
      </c>
      <c r="C294" s="24">
        <f ca="1">IFERROR(INDEX(Ereignisse!$O$2:$O$37,MATCH(A294,_EreignisseDatum,0)),0)</f>
        <v>0</v>
      </c>
      <c r="D294" s="24">
        <f ca="1">IFERROR(INDEX(Ereignisse!$O$2:$O$37,MATCH(A294,_EreignisseDatum,0)+IF(INDEX(_EreignisseHaeufigkeit,MATCH(A294,_EreignisseDatum,0))=2,1,0)),0)</f>
        <v>0</v>
      </c>
      <c r="E294" s="24">
        <f t="shared" si="12"/>
        <v>0</v>
      </c>
      <c r="F294" s="24">
        <f ca="1">IFERROR(INDEX(Feiertage!$Y$2:$Y$34,MATCH(A294,_FeiertagsDaten,0)),0)</f>
        <v>0</v>
      </c>
      <c r="G294" s="24">
        <f ca="1">IFERROR(INDEX(Ereignisse!$R$2:$R$37,MATCH(A294,_EreignisseDatum,0)),0)</f>
        <v>0</v>
      </c>
      <c r="H294" s="24">
        <f ca="1">IFERROR(INDEX(Ereignisse!$R$2:$R$37,MATCH(A294,_EreignisseDatum,0)+IF(INDEX(_EreignisseHaeufigkeit,MATCH(A294,_EreignisseDatum,0))=2,1,0)),0)</f>
        <v>0</v>
      </c>
      <c r="I294" s="24">
        <f t="shared" ca="1" si="13"/>
        <v>0</v>
      </c>
    </row>
    <row r="295" spans="1:9" x14ac:dyDescent="0.2">
      <c r="A295" s="19">
        <f t="shared" si="14"/>
        <v>44855</v>
      </c>
      <c r="B295" s="24">
        <f ca="1">IFERROR(INDEX(Feiertage!$V$2:$V$34,MATCH(A295,_FeiertagsDaten,0)),0)</f>
        <v>0</v>
      </c>
      <c r="C295" s="24">
        <f ca="1">IFERROR(INDEX(Ereignisse!$O$2:$O$37,MATCH(A295,_EreignisseDatum,0)),0)</f>
        <v>0</v>
      </c>
      <c r="D295" s="24">
        <f ca="1">IFERROR(INDEX(Ereignisse!$O$2:$O$37,MATCH(A295,_EreignisseDatum,0)+IF(INDEX(_EreignisseHaeufigkeit,MATCH(A295,_EreignisseDatum,0))=2,1,0)),0)</f>
        <v>0</v>
      </c>
      <c r="E295" s="24">
        <f t="shared" si="12"/>
        <v>0</v>
      </c>
      <c r="F295" s="24">
        <f ca="1">IFERROR(INDEX(Feiertage!$Y$2:$Y$34,MATCH(A295,_FeiertagsDaten,0)),0)</f>
        <v>0</v>
      </c>
      <c r="G295" s="24">
        <f ca="1">IFERROR(INDEX(Ereignisse!$R$2:$R$37,MATCH(A295,_EreignisseDatum,0)),0)</f>
        <v>0</v>
      </c>
      <c r="H295" s="24">
        <f ca="1">IFERROR(INDEX(Ereignisse!$R$2:$R$37,MATCH(A295,_EreignisseDatum,0)+IF(INDEX(_EreignisseHaeufigkeit,MATCH(A295,_EreignisseDatum,0))=2,1,0)),0)</f>
        <v>0</v>
      </c>
      <c r="I295" s="24">
        <f t="shared" ca="1" si="13"/>
        <v>0</v>
      </c>
    </row>
    <row r="296" spans="1:9" x14ac:dyDescent="0.2">
      <c r="A296" s="19">
        <f t="shared" si="14"/>
        <v>44856</v>
      </c>
      <c r="B296" s="24">
        <f ca="1">IFERROR(INDEX(Feiertage!$V$2:$V$34,MATCH(A296,_FeiertagsDaten,0)),0)</f>
        <v>0</v>
      </c>
      <c r="C296" s="24">
        <f ca="1">IFERROR(INDEX(Ereignisse!$O$2:$O$37,MATCH(A296,_EreignisseDatum,0)),0)</f>
        <v>0</v>
      </c>
      <c r="D296" s="24">
        <f ca="1">IFERROR(INDEX(Ereignisse!$O$2:$O$37,MATCH(A296,_EreignisseDatum,0)+IF(INDEX(_EreignisseHaeufigkeit,MATCH(A296,_EreignisseDatum,0))=2,1,0)),0)</f>
        <v>0</v>
      </c>
      <c r="E296" s="24">
        <f t="shared" si="12"/>
        <v>1</v>
      </c>
      <c r="F296" s="24">
        <f ca="1">IFERROR(INDEX(Feiertage!$Y$2:$Y$34,MATCH(A296,_FeiertagsDaten,0)),0)</f>
        <v>0</v>
      </c>
      <c r="G296" s="24">
        <f ca="1">IFERROR(INDEX(Ereignisse!$R$2:$R$37,MATCH(A296,_EreignisseDatum,0)),0)</f>
        <v>0</v>
      </c>
      <c r="H296" s="24">
        <f ca="1">IFERROR(INDEX(Ereignisse!$R$2:$R$37,MATCH(A296,_EreignisseDatum,0)+IF(INDEX(_EreignisseHaeufigkeit,MATCH(A296,_EreignisseDatum,0))=2,1,0)),0)</f>
        <v>0</v>
      </c>
      <c r="I296" s="24">
        <f t="shared" ca="1" si="13"/>
        <v>1</v>
      </c>
    </row>
    <row r="297" spans="1:9" x14ac:dyDescent="0.2">
      <c r="A297" s="19">
        <f t="shared" si="14"/>
        <v>44857</v>
      </c>
      <c r="B297" s="24">
        <f ca="1">IFERROR(INDEX(Feiertage!$V$2:$V$34,MATCH(A297,_FeiertagsDaten,0)),0)</f>
        <v>0</v>
      </c>
      <c r="C297" s="24">
        <f ca="1">IFERROR(INDEX(Ereignisse!$O$2:$O$37,MATCH(A297,_EreignisseDatum,0)),0)</f>
        <v>0</v>
      </c>
      <c r="D297" s="24">
        <f ca="1">IFERROR(INDEX(Ereignisse!$O$2:$O$37,MATCH(A297,_EreignisseDatum,0)+IF(INDEX(_EreignisseHaeufigkeit,MATCH(A297,_EreignisseDatum,0))=2,1,0)),0)</f>
        <v>0</v>
      </c>
      <c r="E297" s="24">
        <f t="shared" si="12"/>
        <v>2</v>
      </c>
      <c r="F297" s="24">
        <f ca="1">IFERROR(INDEX(Feiertage!$Y$2:$Y$34,MATCH(A297,_FeiertagsDaten,0)),0)</f>
        <v>0</v>
      </c>
      <c r="G297" s="24">
        <f ca="1">IFERROR(INDEX(Ereignisse!$R$2:$R$37,MATCH(A297,_EreignisseDatum,0)),0)</f>
        <v>0</v>
      </c>
      <c r="H297" s="24">
        <f ca="1">IFERROR(INDEX(Ereignisse!$R$2:$R$37,MATCH(A297,_EreignisseDatum,0)+IF(INDEX(_EreignisseHaeufigkeit,MATCH(A297,_EreignisseDatum,0))=2,1,0)),0)</f>
        <v>0</v>
      </c>
      <c r="I297" s="24">
        <f t="shared" ca="1" si="13"/>
        <v>2</v>
      </c>
    </row>
    <row r="298" spans="1:9" x14ac:dyDescent="0.2">
      <c r="A298" s="19">
        <f t="shared" si="14"/>
        <v>44858</v>
      </c>
      <c r="B298" s="24">
        <f ca="1">IFERROR(INDEX(Feiertage!$V$2:$V$34,MATCH(A298,_FeiertagsDaten,0)),0)</f>
        <v>0</v>
      </c>
      <c r="C298" s="24">
        <f ca="1">IFERROR(INDEX(Ereignisse!$O$2:$O$37,MATCH(A298,_EreignisseDatum,0)),0)</f>
        <v>0</v>
      </c>
      <c r="D298" s="24">
        <f ca="1">IFERROR(INDEX(Ereignisse!$O$2:$O$37,MATCH(A298,_EreignisseDatum,0)+IF(INDEX(_EreignisseHaeufigkeit,MATCH(A298,_EreignisseDatum,0))=2,1,0)),0)</f>
        <v>0</v>
      </c>
      <c r="E298" s="24">
        <f t="shared" si="12"/>
        <v>0</v>
      </c>
      <c r="F298" s="24">
        <f ca="1">IFERROR(INDEX(Feiertage!$Y$2:$Y$34,MATCH(A298,_FeiertagsDaten,0)),0)</f>
        <v>0</v>
      </c>
      <c r="G298" s="24">
        <f ca="1">IFERROR(INDEX(Ereignisse!$R$2:$R$37,MATCH(A298,_EreignisseDatum,0)),0)</f>
        <v>0</v>
      </c>
      <c r="H298" s="24">
        <f ca="1">IFERROR(INDEX(Ereignisse!$R$2:$R$37,MATCH(A298,_EreignisseDatum,0)+IF(INDEX(_EreignisseHaeufigkeit,MATCH(A298,_EreignisseDatum,0))=2,1,0)),0)</f>
        <v>0</v>
      </c>
      <c r="I298" s="24">
        <f t="shared" ca="1" si="13"/>
        <v>0</v>
      </c>
    </row>
    <row r="299" spans="1:9" x14ac:dyDescent="0.2">
      <c r="A299" s="19">
        <f t="shared" si="14"/>
        <v>44859</v>
      </c>
      <c r="B299" s="24">
        <f ca="1">IFERROR(INDEX(Feiertage!$V$2:$V$34,MATCH(A299,_FeiertagsDaten,0)),0)</f>
        <v>0</v>
      </c>
      <c r="C299" s="24">
        <f ca="1">IFERROR(INDEX(Ereignisse!$O$2:$O$37,MATCH(A299,_EreignisseDatum,0)),0)</f>
        <v>0</v>
      </c>
      <c r="D299" s="24">
        <f ca="1">IFERROR(INDEX(Ereignisse!$O$2:$O$37,MATCH(A299,_EreignisseDatum,0)+IF(INDEX(_EreignisseHaeufigkeit,MATCH(A299,_EreignisseDatum,0))=2,1,0)),0)</f>
        <v>0</v>
      </c>
      <c r="E299" s="24">
        <f t="shared" si="12"/>
        <v>0</v>
      </c>
      <c r="F299" s="24">
        <f ca="1">IFERROR(INDEX(Feiertage!$Y$2:$Y$34,MATCH(A299,_FeiertagsDaten,0)),0)</f>
        <v>0</v>
      </c>
      <c r="G299" s="24">
        <f ca="1">IFERROR(INDEX(Ereignisse!$R$2:$R$37,MATCH(A299,_EreignisseDatum,0)),0)</f>
        <v>0</v>
      </c>
      <c r="H299" s="24">
        <f ca="1">IFERROR(INDEX(Ereignisse!$R$2:$R$37,MATCH(A299,_EreignisseDatum,0)+IF(INDEX(_EreignisseHaeufigkeit,MATCH(A299,_EreignisseDatum,0))=2,1,0)),0)</f>
        <v>0</v>
      </c>
      <c r="I299" s="24">
        <f t="shared" ca="1" si="13"/>
        <v>0</v>
      </c>
    </row>
    <row r="300" spans="1:9" x14ac:dyDescent="0.2">
      <c r="A300" s="19">
        <f t="shared" si="14"/>
        <v>44860</v>
      </c>
      <c r="B300" s="24">
        <f ca="1">IFERROR(INDEX(Feiertage!$V$2:$V$34,MATCH(A300,_FeiertagsDaten,0)),0)</f>
        <v>0</v>
      </c>
      <c r="C300" s="24">
        <f ca="1">IFERROR(INDEX(Ereignisse!$O$2:$O$37,MATCH(A300,_EreignisseDatum,0)),0)</f>
        <v>0</v>
      </c>
      <c r="D300" s="24">
        <f ca="1">IFERROR(INDEX(Ereignisse!$O$2:$O$37,MATCH(A300,_EreignisseDatum,0)+IF(INDEX(_EreignisseHaeufigkeit,MATCH(A300,_EreignisseDatum,0))=2,1,0)),0)</f>
        <v>0</v>
      </c>
      <c r="E300" s="24">
        <f t="shared" si="12"/>
        <v>0</v>
      </c>
      <c r="F300" s="24">
        <f ca="1">IFERROR(INDEX(Feiertage!$Y$2:$Y$34,MATCH(A300,_FeiertagsDaten,0)),0)</f>
        <v>0</v>
      </c>
      <c r="G300" s="24">
        <f ca="1">IFERROR(INDEX(Ereignisse!$R$2:$R$37,MATCH(A300,_EreignisseDatum,0)),0)</f>
        <v>0</v>
      </c>
      <c r="H300" s="24">
        <f ca="1">IFERROR(INDEX(Ereignisse!$R$2:$R$37,MATCH(A300,_EreignisseDatum,0)+IF(INDEX(_EreignisseHaeufigkeit,MATCH(A300,_EreignisseDatum,0))=2,1,0)),0)</f>
        <v>0</v>
      </c>
      <c r="I300" s="24">
        <f t="shared" ca="1" si="13"/>
        <v>0</v>
      </c>
    </row>
    <row r="301" spans="1:9" x14ac:dyDescent="0.2">
      <c r="A301" s="19">
        <f t="shared" si="14"/>
        <v>44861</v>
      </c>
      <c r="B301" s="24">
        <f ca="1">IFERROR(INDEX(Feiertage!$V$2:$V$34,MATCH(A301,_FeiertagsDaten,0)),0)</f>
        <v>0</v>
      </c>
      <c r="C301" s="24">
        <f ca="1">IFERROR(INDEX(Ereignisse!$O$2:$O$37,MATCH(A301,_EreignisseDatum,0)),0)</f>
        <v>0</v>
      </c>
      <c r="D301" s="24">
        <f ca="1">IFERROR(INDEX(Ereignisse!$O$2:$O$37,MATCH(A301,_EreignisseDatum,0)+IF(INDEX(_EreignisseHaeufigkeit,MATCH(A301,_EreignisseDatum,0))=2,1,0)),0)</f>
        <v>0</v>
      </c>
      <c r="E301" s="24">
        <f t="shared" si="12"/>
        <v>0</v>
      </c>
      <c r="F301" s="24">
        <f ca="1">IFERROR(INDEX(Feiertage!$Y$2:$Y$34,MATCH(A301,_FeiertagsDaten,0)),0)</f>
        <v>0</v>
      </c>
      <c r="G301" s="24">
        <f ca="1">IFERROR(INDEX(Ereignisse!$R$2:$R$37,MATCH(A301,_EreignisseDatum,0)),0)</f>
        <v>0</v>
      </c>
      <c r="H301" s="24">
        <f ca="1">IFERROR(INDEX(Ereignisse!$R$2:$R$37,MATCH(A301,_EreignisseDatum,0)+IF(INDEX(_EreignisseHaeufigkeit,MATCH(A301,_EreignisseDatum,0))=2,1,0)),0)</f>
        <v>0</v>
      </c>
      <c r="I301" s="24">
        <f t="shared" ca="1" si="13"/>
        <v>0</v>
      </c>
    </row>
    <row r="302" spans="1:9" x14ac:dyDescent="0.2">
      <c r="A302" s="19">
        <f t="shared" si="14"/>
        <v>44862</v>
      </c>
      <c r="B302" s="24">
        <f ca="1">IFERROR(INDEX(Feiertage!$V$2:$V$34,MATCH(A302,_FeiertagsDaten,0)),0)</f>
        <v>0</v>
      </c>
      <c r="C302" s="24">
        <f ca="1">IFERROR(INDEX(Ereignisse!$O$2:$O$37,MATCH(A302,_EreignisseDatum,0)),0)</f>
        <v>0</v>
      </c>
      <c r="D302" s="24">
        <f ca="1">IFERROR(INDEX(Ereignisse!$O$2:$O$37,MATCH(A302,_EreignisseDatum,0)+IF(INDEX(_EreignisseHaeufigkeit,MATCH(A302,_EreignisseDatum,0))=2,1,0)),0)</f>
        <v>0</v>
      </c>
      <c r="E302" s="24">
        <f t="shared" si="12"/>
        <v>0</v>
      </c>
      <c r="F302" s="24">
        <f ca="1">IFERROR(INDEX(Feiertage!$Y$2:$Y$34,MATCH(A302,_FeiertagsDaten,0)),0)</f>
        <v>0</v>
      </c>
      <c r="G302" s="24">
        <f ca="1">IFERROR(INDEX(Ereignisse!$R$2:$R$37,MATCH(A302,_EreignisseDatum,0)),0)</f>
        <v>0</v>
      </c>
      <c r="H302" s="24">
        <f ca="1">IFERROR(INDEX(Ereignisse!$R$2:$R$37,MATCH(A302,_EreignisseDatum,0)+IF(INDEX(_EreignisseHaeufigkeit,MATCH(A302,_EreignisseDatum,0))=2,1,0)),0)</f>
        <v>0</v>
      </c>
      <c r="I302" s="24">
        <f t="shared" ca="1" si="13"/>
        <v>0</v>
      </c>
    </row>
    <row r="303" spans="1:9" x14ac:dyDescent="0.2">
      <c r="A303" s="19">
        <f t="shared" si="14"/>
        <v>44863</v>
      </c>
      <c r="B303" s="24">
        <f ca="1">IFERROR(INDEX(Feiertage!$V$2:$V$34,MATCH(A303,_FeiertagsDaten,0)),0)</f>
        <v>0</v>
      </c>
      <c r="C303" s="24">
        <f ca="1">IFERROR(INDEX(Ereignisse!$O$2:$O$37,MATCH(A303,_EreignisseDatum,0)),0)</f>
        <v>0</v>
      </c>
      <c r="D303" s="24">
        <f ca="1">IFERROR(INDEX(Ereignisse!$O$2:$O$37,MATCH(A303,_EreignisseDatum,0)+IF(INDEX(_EreignisseHaeufigkeit,MATCH(A303,_EreignisseDatum,0))=2,1,0)),0)</f>
        <v>0</v>
      </c>
      <c r="E303" s="24">
        <f t="shared" si="12"/>
        <v>1</v>
      </c>
      <c r="F303" s="24">
        <f ca="1">IFERROR(INDEX(Feiertage!$Y$2:$Y$34,MATCH(A303,_FeiertagsDaten,0)),0)</f>
        <v>0</v>
      </c>
      <c r="G303" s="24">
        <f ca="1">IFERROR(INDEX(Ereignisse!$R$2:$R$37,MATCH(A303,_EreignisseDatum,0)),0)</f>
        <v>0</v>
      </c>
      <c r="H303" s="24">
        <f ca="1">IFERROR(INDEX(Ereignisse!$R$2:$R$37,MATCH(A303,_EreignisseDatum,0)+IF(INDEX(_EreignisseHaeufigkeit,MATCH(A303,_EreignisseDatum,0))=2,1,0)),0)</f>
        <v>0</v>
      </c>
      <c r="I303" s="24">
        <f t="shared" ca="1" si="13"/>
        <v>1</v>
      </c>
    </row>
    <row r="304" spans="1:9" x14ac:dyDescent="0.2">
      <c r="A304" s="19">
        <f t="shared" si="14"/>
        <v>44864</v>
      </c>
      <c r="B304" s="24">
        <f ca="1">IFERROR(INDEX(Feiertage!$V$2:$V$34,MATCH(A304,_FeiertagsDaten,0)),0)</f>
        <v>0</v>
      </c>
      <c r="C304" s="24">
        <f ca="1">IFERROR(INDEX(Ereignisse!$O$2:$O$37,MATCH(A304,_EreignisseDatum,0)),0)</f>
        <v>0</v>
      </c>
      <c r="D304" s="24">
        <f ca="1">IFERROR(INDEX(Ereignisse!$O$2:$O$37,MATCH(A304,_EreignisseDatum,0)+IF(INDEX(_EreignisseHaeufigkeit,MATCH(A304,_EreignisseDatum,0))=2,1,0)),0)</f>
        <v>0</v>
      </c>
      <c r="E304" s="24">
        <f t="shared" si="12"/>
        <v>2</v>
      </c>
      <c r="F304" s="24">
        <f ca="1">IFERROR(INDEX(Feiertage!$Y$2:$Y$34,MATCH(A304,_FeiertagsDaten,0)),0)</f>
        <v>0</v>
      </c>
      <c r="G304" s="24">
        <f ca="1">IFERROR(INDEX(Ereignisse!$R$2:$R$37,MATCH(A304,_EreignisseDatum,0)),0)</f>
        <v>0</v>
      </c>
      <c r="H304" s="24">
        <f ca="1">IFERROR(INDEX(Ereignisse!$R$2:$R$37,MATCH(A304,_EreignisseDatum,0)+IF(INDEX(_EreignisseHaeufigkeit,MATCH(A304,_EreignisseDatum,0))=2,1,0)),0)</f>
        <v>0</v>
      </c>
      <c r="I304" s="24">
        <f t="shared" ca="1" si="13"/>
        <v>2</v>
      </c>
    </row>
    <row r="305" spans="1:9" x14ac:dyDescent="0.2">
      <c r="A305" s="19">
        <f t="shared" si="14"/>
        <v>44865</v>
      </c>
      <c r="B305" s="24">
        <f ca="1">IFERROR(INDEX(Feiertage!$V$2:$V$34,MATCH(A305,_FeiertagsDaten,0)),0)</f>
        <v>4</v>
      </c>
      <c r="C305" s="24">
        <f ca="1">IFERROR(INDEX(Ereignisse!$O$2:$O$37,MATCH(A305,_EreignisseDatum,0)),0)</f>
        <v>0</v>
      </c>
      <c r="D305" s="24">
        <f ca="1">IFERROR(INDEX(Ereignisse!$O$2:$O$37,MATCH(A305,_EreignisseDatum,0)+IF(INDEX(_EreignisseHaeufigkeit,MATCH(A305,_EreignisseDatum,0))=2,1,0)),0)</f>
        <v>0</v>
      </c>
      <c r="E305" s="24">
        <f t="shared" si="12"/>
        <v>0</v>
      </c>
      <c r="F305" s="24">
        <f ca="1">IFERROR(INDEX(Feiertage!$Y$2:$Y$34,MATCH(A305,_FeiertagsDaten,0)),0)</f>
        <v>0</v>
      </c>
      <c r="G305" s="24">
        <f ca="1">IFERROR(INDEX(Ereignisse!$R$2:$R$37,MATCH(A305,_EreignisseDatum,0)),0)</f>
        <v>1</v>
      </c>
      <c r="H305" s="24">
        <f ca="1">IFERROR(INDEX(Ereignisse!$R$2:$R$37,MATCH(A305,_EreignisseDatum,0)+IF(INDEX(_EreignisseHaeufigkeit,MATCH(A305,_EreignisseDatum,0))=2,1,0)),0)</f>
        <v>1</v>
      </c>
      <c r="I305" s="24">
        <f t="shared" ca="1" si="13"/>
        <v>1</v>
      </c>
    </row>
    <row r="306" spans="1:9" x14ac:dyDescent="0.2">
      <c r="A306" s="19">
        <f t="shared" si="14"/>
        <v>44866</v>
      </c>
      <c r="B306" s="24">
        <f ca="1">IFERROR(INDEX(Feiertage!$V$2:$V$34,MATCH(A306,_FeiertagsDaten,0)),0)</f>
        <v>4</v>
      </c>
      <c r="C306" s="24">
        <f ca="1">IFERROR(INDEX(Ereignisse!$O$2:$O$37,MATCH(A306,_EreignisseDatum,0)),0)</f>
        <v>0</v>
      </c>
      <c r="D306" s="24">
        <f ca="1">IFERROR(INDEX(Ereignisse!$O$2:$O$37,MATCH(A306,_EreignisseDatum,0)+IF(INDEX(_EreignisseHaeufigkeit,MATCH(A306,_EreignisseDatum,0))=2,1,0)),0)</f>
        <v>0</v>
      </c>
      <c r="E306" s="24">
        <f t="shared" si="12"/>
        <v>0</v>
      </c>
      <c r="F306" s="24">
        <f ca="1">IFERROR(INDEX(Feiertage!$Y$2:$Y$34,MATCH(A306,_FeiertagsDaten,0)),0)</f>
        <v>2</v>
      </c>
      <c r="G306" s="24">
        <f ca="1">IFERROR(INDEX(Ereignisse!$R$2:$R$37,MATCH(A306,_EreignisseDatum,0)),0)</f>
        <v>0</v>
      </c>
      <c r="H306" s="24">
        <f ca="1">IFERROR(INDEX(Ereignisse!$R$2:$R$37,MATCH(A306,_EreignisseDatum,0)+IF(INDEX(_EreignisseHaeufigkeit,MATCH(A306,_EreignisseDatum,0))=2,1,0)),0)</f>
        <v>0</v>
      </c>
      <c r="I306" s="24">
        <f t="shared" ca="1" si="13"/>
        <v>2</v>
      </c>
    </row>
    <row r="307" spans="1:9" x14ac:dyDescent="0.2">
      <c r="A307" s="19">
        <f t="shared" si="14"/>
        <v>44867</v>
      </c>
      <c r="B307" s="24">
        <f ca="1">IFERROR(INDEX(Feiertage!$V$2:$V$34,MATCH(A307,_FeiertagsDaten,0)),0)</f>
        <v>0</v>
      </c>
      <c r="C307" s="24">
        <f ca="1">IFERROR(INDEX(Ereignisse!$O$2:$O$37,MATCH(A307,_EreignisseDatum,0)),0)</f>
        <v>0</v>
      </c>
      <c r="D307" s="24">
        <f ca="1">IFERROR(INDEX(Ereignisse!$O$2:$O$37,MATCH(A307,_EreignisseDatum,0)+IF(INDEX(_EreignisseHaeufigkeit,MATCH(A307,_EreignisseDatum,0))=2,1,0)),0)</f>
        <v>0</v>
      </c>
      <c r="E307" s="24">
        <f t="shared" si="12"/>
        <v>0</v>
      </c>
      <c r="F307" s="24">
        <f ca="1">IFERROR(INDEX(Feiertage!$Y$2:$Y$34,MATCH(A307,_FeiertagsDaten,0)),0)</f>
        <v>0</v>
      </c>
      <c r="G307" s="24">
        <f ca="1">IFERROR(INDEX(Ereignisse!$R$2:$R$37,MATCH(A307,_EreignisseDatum,0)),0)</f>
        <v>0</v>
      </c>
      <c r="H307" s="24">
        <f ca="1">IFERROR(INDEX(Ereignisse!$R$2:$R$37,MATCH(A307,_EreignisseDatum,0)+IF(INDEX(_EreignisseHaeufigkeit,MATCH(A307,_EreignisseDatum,0))=2,1,0)),0)</f>
        <v>0</v>
      </c>
      <c r="I307" s="24">
        <f t="shared" ca="1" si="13"/>
        <v>0</v>
      </c>
    </row>
    <row r="308" spans="1:9" x14ac:dyDescent="0.2">
      <c r="A308" s="19">
        <f t="shared" si="14"/>
        <v>44868</v>
      </c>
      <c r="B308" s="24">
        <f ca="1">IFERROR(INDEX(Feiertage!$V$2:$V$34,MATCH(A308,_FeiertagsDaten,0)),0)</f>
        <v>0</v>
      </c>
      <c r="C308" s="24">
        <f ca="1">IFERROR(INDEX(Ereignisse!$O$2:$O$37,MATCH(A308,_EreignisseDatum,0)),0)</f>
        <v>0</v>
      </c>
      <c r="D308" s="24">
        <f ca="1">IFERROR(INDEX(Ereignisse!$O$2:$O$37,MATCH(A308,_EreignisseDatum,0)+IF(INDEX(_EreignisseHaeufigkeit,MATCH(A308,_EreignisseDatum,0))=2,1,0)),0)</f>
        <v>0</v>
      </c>
      <c r="E308" s="24">
        <f t="shared" si="12"/>
        <v>0</v>
      </c>
      <c r="F308" s="24">
        <f ca="1">IFERROR(INDEX(Feiertage!$Y$2:$Y$34,MATCH(A308,_FeiertagsDaten,0)),0)</f>
        <v>0</v>
      </c>
      <c r="G308" s="24">
        <f ca="1">IFERROR(INDEX(Ereignisse!$R$2:$R$37,MATCH(A308,_EreignisseDatum,0)),0)</f>
        <v>0</v>
      </c>
      <c r="H308" s="24">
        <f ca="1">IFERROR(INDEX(Ereignisse!$R$2:$R$37,MATCH(A308,_EreignisseDatum,0)+IF(INDEX(_EreignisseHaeufigkeit,MATCH(A308,_EreignisseDatum,0))=2,1,0)),0)</f>
        <v>0</v>
      </c>
      <c r="I308" s="24">
        <f t="shared" ca="1" si="13"/>
        <v>0</v>
      </c>
    </row>
    <row r="309" spans="1:9" x14ac:dyDescent="0.2">
      <c r="A309" s="19">
        <f t="shared" si="14"/>
        <v>44869</v>
      </c>
      <c r="B309" s="24">
        <f ca="1">IFERROR(INDEX(Feiertage!$V$2:$V$34,MATCH(A309,_FeiertagsDaten,0)),0)</f>
        <v>0</v>
      </c>
      <c r="C309" s="24">
        <f ca="1">IFERROR(INDEX(Ereignisse!$O$2:$O$37,MATCH(A309,_EreignisseDatum,0)),0)</f>
        <v>0</v>
      </c>
      <c r="D309" s="24">
        <f ca="1">IFERROR(INDEX(Ereignisse!$O$2:$O$37,MATCH(A309,_EreignisseDatum,0)+IF(INDEX(_EreignisseHaeufigkeit,MATCH(A309,_EreignisseDatum,0))=2,1,0)),0)</f>
        <v>0</v>
      </c>
      <c r="E309" s="24">
        <f t="shared" si="12"/>
        <v>0</v>
      </c>
      <c r="F309" s="24">
        <f ca="1">IFERROR(INDEX(Feiertage!$Y$2:$Y$34,MATCH(A309,_FeiertagsDaten,0)),0)</f>
        <v>0</v>
      </c>
      <c r="G309" s="24">
        <f ca="1">IFERROR(INDEX(Ereignisse!$R$2:$R$37,MATCH(A309,_EreignisseDatum,0)),0)</f>
        <v>0</v>
      </c>
      <c r="H309" s="24">
        <f ca="1">IFERROR(INDEX(Ereignisse!$R$2:$R$37,MATCH(A309,_EreignisseDatum,0)+IF(INDEX(_EreignisseHaeufigkeit,MATCH(A309,_EreignisseDatum,0))=2,1,0)),0)</f>
        <v>0</v>
      </c>
      <c r="I309" s="24">
        <f t="shared" ca="1" si="13"/>
        <v>0</v>
      </c>
    </row>
    <row r="310" spans="1:9" x14ac:dyDescent="0.2">
      <c r="A310" s="19">
        <f t="shared" si="14"/>
        <v>44870</v>
      </c>
      <c r="B310" s="24">
        <f ca="1">IFERROR(INDEX(Feiertage!$V$2:$V$34,MATCH(A310,_FeiertagsDaten,0)),0)</f>
        <v>0</v>
      </c>
      <c r="C310" s="24">
        <f ca="1">IFERROR(INDEX(Ereignisse!$O$2:$O$37,MATCH(A310,_EreignisseDatum,0)),0)</f>
        <v>0</v>
      </c>
      <c r="D310" s="24">
        <f ca="1">IFERROR(INDEX(Ereignisse!$O$2:$O$37,MATCH(A310,_EreignisseDatum,0)+IF(INDEX(_EreignisseHaeufigkeit,MATCH(A310,_EreignisseDatum,0))=2,1,0)),0)</f>
        <v>0</v>
      </c>
      <c r="E310" s="24">
        <f t="shared" si="12"/>
        <v>1</v>
      </c>
      <c r="F310" s="24">
        <f ca="1">IFERROR(INDEX(Feiertage!$Y$2:$Y$34,MATCH(A310,_FeiertagsDaten,0)),0)</f>
        <v>0</v>
      </c>
      <c r="G310" s="24">
        <f ca="1">IFERROR(INDEX(Ereignisse!$R$2:$R$37,MATCH(A310,_EreignisseDatum,0)),0)</f>
        <v>0</v>
      </c>
      <c r="H310" s="24">
        <f ca="1">IFERROR(INDEX(Ereignisse!$R$2:$R$37,MATCH(A310,_EreignisseDatum,0)+IF(INDEX(_EreignisseHaeufigkeit,MATCH(A310,_EreignisseDatum,0))=2,1,0)),0)</f>
        <v>0</v>
      </c>
      <c r="I310" s="24">
        <f t="shared" ca="1" si="13"/>
        <v>1</v>
      </c>
    </row>
    <row r="311" spans="1:9" x14ac:dyDescent="0.2">
      <c r="A311" s="19">
        <f t="shared" si="14"/>
        <v>44871</v>
      </c>
      <c r="B311" s="24">
        <f ca="1">IFERROR(INDEX(Feiertage!$V$2:$V$34,MATCH(A311,_FeiertagsDaten,0)),0)</f>
        <v>0</v>
      </c>
      <c r="C311" s="24">
        <f ca="1">IFERROR(INDEX(Ereignisse!$O$2:$O$37,MATCH(A311,_EreignisseDatum,0)),0)</f>
        <v>0</v>
      </c>
      <c r="D311" s="24">
        <f ca="1">IFERROR(INDEX(Ereignisse!$O$2:$O$37,MATCH(A311,_EreignisseDatum,0)+IF(INDEX(_EreignisseHaeufigkeit,MATCH(A311,_EreignisseDatum,0))=2,1,0)),0)</f>
        <v>0</v>
      </c>
      <c r="E311" s="24">
        <f t="shared" si="12"/>
        <v>2</v>
      </c>
      <c r="F311" s="24">
        <f ca="1">IFERROR(INDEX(Feiertage!$Y$2:$Y$34,MATCH(A311,_FeiertagsDaten,0)),0)</f>
        <v>0</v>
      </c>
      <c r="G311" s="24">
        <f ca="1">IFERROR(INDEX(Ereignisse!$R$2:$R$37,MATCH(A311,_EreignisseDatum,0)),0)</f>
        <v>0</v>
      </c>
      <c r="H311" s="24">
        <f ca="1">IFERROR(INDEX(Ereignisse!$R$2:$R$37,MATCH(A311,_EreignisseDatum,0)+IF(INDEX(_EreignisseHaeufigkeit,MATCH(A311,_EreignisseDatum,0))=2,1,0)),0)</f>
        <v>0</v>
      </c>
      <c r="I311" s="24">
        <f t="shared" ca="1" si="13"/>
        <v>2</v>
      </c>
    </row>
    <row r="312" spans="1:9" x14ac:dyDescent="0.2">
      <c r="A312" s="19">
        <f t="shared" si="14"/>
        <v>44872</v>
      </c>
      <c r="B312" s="24">
        <f ca="1">IFERROR(INDEX(Feiertage!$V$2:$V$34,MATCH(A312,_FeiertagsDaten,0)),0)</f>
        <v>0</v>
      </c>
      <c r="C312" s="24">
        <f ca="1">IFERROR(INDEX(Ereignisse!$O$2:$O$37,MATCH(A312,_EreignisseDatum,0)),0)</f>
        <v>0</v>
      </c>
      <c r="D312" s="24">
        <f ca="1">IFERROR(INDEX(Ereignisse!$O$2:$O$37,MATCH(A312,_EreignisseDatum,0)+IF(INDEX(_EreignisseHaeufigkeit,MATCH(A312,_EreignisseDatum,0))=2,1,0)),0)</f>
        <v>0</v>
      </c>
      <c r="E312" s="24">
        <f t="shared" si="12"/>
        <v>0</v>
      </c>
      <c r="F312" s="24">
        <f ca="1">IFERROR(INDEX(Feiertage!$Y$2:$Y$34,MATCH(A312,_FeiertagsDaten,0)),0)</f>
        <v>0</v>
      </c>
      <c r="G312" s="24">
        <f ca="1">IFERROR(INDEX(Ereignisse!$R$2:$R$37,MATCH(A312,_EreignisseDatum,0)),0)</f>
        <v>0</v>
      </c>
      <c r="H312" s="24">
        <f ca="1">IFERROR(INDEX(Ereignisse!$R$2:$R$37,MATCH(A312,_EreignisseDatum,0)+IF(INDEX(_EreignisseHaeufigkeit,MATCH(A312,_EreignisseDatum,0))=2,1,0)),0)</f>
        <v>0</v>
      </c>
      <c r="I312" s="24">
        <f t="shared" ca="1" si="13"/>
        <v>0</v>
      </c>
    </row>
    <row r="313" spans="1:9" x14ac:dyDescent="0.2">
      <c r="A313" s="19">
        <f t="shared" si="14"/>
        <v>44873</v>
      </c>
      <c r="B313" s="24">
        <f ca="1">IFERROR(INDEX(Feiertage!$V$2:$V$34,MATCH(A313,_FeiertagsDaten,0)),0)</f>
        <v>0</v>
      </c>
      <c r="C313" s="24">
        <f ca="1">IFERROR(INDEX(Ereignisse!$O$2:$O$37,MATCH(A313,_EreignisseDatum,0)),0)</f>
        <v>0</v>
      </c>
      <c r="D313" s="24">
        <f ca="1">IFERROR(INDEX(Ereignisse!$O$2:$O$37,MATCH(A313,_EreignisseDatum,0)+IF(INDEX(_EreignisseHaeufigkeit,MATCH(A313,_EreignisseDatum,0))=2,1,0)),0)</f>
        <v>0</v>
      </c>
      <c r="E313" s="24">
        <f t="shared" si="12"/>
        <v>0</v>
      </c>
      <c r="F313" s="24">
        <f ca="1">IFERROR(INDEX(Feiertage!$Y$2:$Y$34,MATCH(A313,_FeiertagsDaten,0)),0)</f>
        <v>0</v>
      </c>
      <c r="G313" s="24">
        <f ca="1">IFERROR(INDEX(Ereignisse!$R$2:$R$37,MATCH(A313,_EreignisseDatum,0)),0)</f>
        <v>0</v>
      </c>
      <c r="H313" s="24">
        <f ca="1">IFERROR(INDEX(Ereignisse!$R$2:$R$37,MATCH(A313,_EreignisseDatum,0)+IF(INDEX(_EreignisseHaeufigkeit,MATCH(A313,_EreignisseDatum,0))=2,1,0)),0)</f>
        <v>0</v>
      </c>
      <c r="I313" s="24">
        <f t="shared" ca="1" si="13"/>
        <v>0</v>
      </c>
    </row>
    <row r="314" spans="1:9" x14ac:dyDescent="0.2">
      <c r="A314" s="19">
        <f t="shared" si="14"/>
        <v>44874</v>
      </c>
      <c r="B314" s="24">
        <f ca="1">IFERROR(INDEX(Feiertage!$V$2:$V$34,MATCH(A314,_FeiertagsDaten,0)),0)</f>
        <v>0</v>
      </c>
      <c r="C314" s="24">
        <f ca="1">IFERROR(INDEX(Ereignisse!$O$2:$O$37,MATCH(A314,_EreignisseDatum,0)),0)</f>
        <v>0</v>
      </c>
      <c r="D314" s="24">
        <f ca="1">IFERROR(INDEX(Ereignisse!$O$2:$O$37,MATCH(A314,_EreignisseDatum,0)+IF(INDEX(_EreignisseHaeufigkeit,MATCH(A314,_EreignisseDatum,0))=2,1,0)),0)</f>
        <v>0</v>
      </c>
      <c r="E314" s="24">
        <f t="shared" si="12"/>
        <v>0</v>
      </c>
      <c r="F314" s="24">
        <f ca="1">IFERROR(INDEX(Feiertage!$Y$2:$Y$34,MATCH(A314,_FeiertagsDaten,0)),0)</f>
        <v>0</v>
      </c>
      <c r="G314" s="24">
        <f ca="1">IFERROR(INDEX(Ereignisse!$R$2:$R$37,MATCH(A314,_EreignisseDatum,0)),0)</f>
        <v>0</v>
      </c>
      <c r="H314" s="24">
        <f ca="1">IFERROR(INDEX(Ereignisse!$R$2:$R$37,MATCH(A314,_EreignisseDatum,0)+IF(INDEX(_EreignisseHaeufigkeit,MATCH(A314,_EreignisseDatum,0))=2,1,0)),0)</f>
        <v>0</v>
      </c>
      <c r="I314" s="24">
        <f t="shared" ca="1" si="13"/>
        <v>0</v>
      </c>
    </row>
    <row r="315" spans="1:9" x14ac:dyDescent="0.2">
      <c r="A315" s="19">
        <f t="shared" si="14"/>
        <v>44875</v>
      </c>
      <c r="B315" s="24">
        <f ca="1">IFERROR(INDEX(Feiertage!$V$2:$V$34,MATCH(A315,_FeiertagsDaten,0)),0)</f>
        <v>0</v>
      </c>
      <c r="C315" s="24">
        <f ca="1">IFERROR(INDEX(Ereignisse!$O$2:$O$37,MATCH(A315,_EreignisseDatum,0)),0)</f>
        <v>0</v>
      </c>
      <c r="D315" s="24">
        <f ca="1">IFERROR(INDEX(Ereignisse!$O$2:$O$37,MATCH(A315,_EreignisseDatum,0)+IF(INDEX(_EreignisseHaeufigkeit,MATCH(A315,_EreignisseDatum,0))=2,1,0)),0)</f>
        <v>0</v>
      </c>
      <c r="E315" s="24">
        <f t="shared" si="12"/>
        <v>0</v>
      </c>
      <c r="F315" s="24">
        <f ca="1">IFERROR(INDEX(Feiertage!$Y$2:$Y$34,MATCH(A315,_FeiertagsDaten,0)),0)</f>
        <v>0</v>
      </c>
      <c r="G315" s="24">
        <f ca="1">IFERROR(INDEX(Ereignisse!$R$2:$R$37,MATCH(A315,_EreignisseDatum,0)),0)</f>
        <v>0</v>
      </c>
      <c r="H315" s="24">
        <f ca="1">IFERROR(INDEX(Ereignisse!$R$2:$R$37,MATCH(A315,_EreignisseDatum,0)+IF(INDEX(_EreignisseHaeufigkeit,MATCH(A315,_EreignisseDatum,0))=2,1,0)),0)</f>
        <v>0</v>
      </c>
      <c r="I315" s="24">
        <f t="shared" ca="1" si="13"/>
        <v>0</v>
      </c>
    </row>
    <row r="316" spans="1:9" x14ac:dyDescent="0.2">
      <c r="A316" s="19">
        <f t="shared" si="14"/>
        <v>44876</v>
      </c>
      <c r="B316" s="24">
        <f ca="1">IFERROR(INDEX(Feiertage!$V$2:$V$34,MATCH(A316,_FeiertagsDaten,0)),0)</f>
        <v>0</v>
      </c>
      <c r="C316" s="24">
        <f ca="1">IFERROR(INDEX(Ereignisse!$O$2:$O$37,MATCH(A316,_EreignisseDatum,0)),0)</f>
        <v>0</v>
      </c>
      <c r="D316" s="24">
        <f ca="1">IFERROR(INDEX(Ereignisse!$O$2:$O$37,MATCH(A316,_EreignisseDatum,0)+IF(INDEX(_EreignisseHaeufigkeit,MATCH(A316,_EreignisseDatum,0))=2,1,0)),0)</f>
        <v>0</v>
      </c>
      <c r="E316" s="24">
        <f t="shared" si="12"/>
        <v>0</v>
      </c>
      <c r="F316" s="24">
        <f ca="1">IFERROR(INDEX(Feiertage!$Y$2:$Y$34,MATCH(A316,_FeiertagsDaten,0)),0)</f>
        <v>0</v>
      </c>
      <c r="G316" s="24">
        <f ca="1">IFERROR(INDEX(Ereignisse!$R$2:$R$37,MATCH(A316,_EreignisseDatum,0)),0)</f>
        <v>0</v>
      </c>
      <c r="H316" s="24">
        <f ca="1">IFERROR(INDEX(Ereignisse!$R$2:$R$37,MATCH(A316,_EreignisseDatum,0)+IF(INDEX(_EreignisseHaeufigkeit,MATCH(A316,_EreignisseDatum,0))=2,1,0)),0)</f>
        <v>0</v>
      </c>
      <c r="I316" s="24">
        <f t="shared" ca="1" si="13"/>
        <v>0</v>
      </c>
    </row>
    <row r="317" spans="1:9" x14ac:dyDescent="0.2">
      <c r="A317" s="19">
        <f t="shared" si="14"/>
        <v>44877</v>
      </c>
      <c r="B317" s="24">
        <f ca="1">IFERROR(INDEX(Feiertage!$V$2:$V$34,MATCH(A317,_FeiertagsDaten,0)),0)</f>
        <v>0</v>
      </c>
      <c r="C317" s="24">
        <f ca="1">IFERROR(INDEX(Ereignisse!$O$2:$O$37,MATCH(A317,_EreignisseDatum,0)),0)</f>
        <v>0</v>
      </c>
      <c r="D317" s="24">
        <f ca="1">IFERROR(INDEX(Ereignisse!$O$2:$O$37,MATCH(A317,_EreignisseDatum,0)+IF(INDEX(_EreignisseHaeufigkeit,MATCH(A317,_EreignisseDatum,0))=2,1,0)),0)</f>
        <v>0</v>
      </c>
      <c r="E317" s="24">
        <f t="shared" si="12"/>
        <v>1</v>
      </c>
      <c r="F317" s="24">
        <f ca="1">IFERROR(INDEX(Feiertage!$Y$2:$Y$34,MATCH(A317,_FeiertagsDaten,0)),0)</f>
        <v>0</v>
      </c>
      <c r="G317" s="24">
        <f ca="1">IFERROR(INDEX(Ereignisse!$R$2:$R$37,MATCH(A317,_EreignisseDatum,0)),0)</f>
        <v>0</v>
      </c>
      <c r="H317" s="24">
        <f ca="1">IFERROR(INDEX(Ereignisse!$R$2:$R$37,MATCH(A317,_EreignisseDatum,0)+IF(INDEX(_EreignisseHaeufigkeit,MATCH(A317,_EreignisseDatum,0))=2,1,0)),0)</f>
        <v>0</v>
      </c>
      <c r="I317" s="24">
        <f t="shared" ca="1" si="13"/>
        <v>1</v>
      </c>
    </row>
    <row r="318" spans="1:9" x14ac:dyDescent="0.2">
      <c r="A318" s="19">
        <f t="shared" si="14"/>
        <v>44878</v>
      </c>
      <c r="B318" s="24">
        <f ca="1">IFERROR(INDEX(Feiertage!$V$2:$V$34,MATCH(A318,_FeiertagsDaten,0)),0)</f>
        <v>4</v>
      </c>
      <c r="C318" s="24">
        <f ca="1">IFERROR(INDEX(Ereignisse!$O$2:$O$37,MATCH(A318,_EreignisseDatum,0)),0)</f>
        <v>0</v>
      </c>
      <c r="D318" s="24">
        <f ca="1">IFERROR(INDEX(Ereignisse!$O$2:$O$37,MATCH(A318,_EreignisseDatum,0)+IF(INDEX(_EreignisseHaeufigkeit,MATCH(A318,_EreignisseDatum,0))=2,1,0)),0)</f>
        <v>0</v>
      </c>
      <c r="E318" s="24">
        <f t="shared" si="12"/>
        <v>2</v>
      </c>
      <c r="F318" s="24">
        <f ca="1">IFERROR(INDEX(Feiertage!$Y$2:$Y$34,MATCH(A318,_FeiertagsDaten,0)),0)</f>
        <v>0</v>
      </c>
      <c r="G318" s="24">
        <f ca="1">IFERROR(INDEX(Ereignisse!$R$2:$R$37,MATCH(A318,_EreignisseDatum,0)),0)</f>
        <v>0</v>
      </c>
      <c r="H318" s="24">
        <f ca="1">IFERROR(INDEX(Ereignisse!$R$2:$R$37,MATCH(A318,_EreignisseDatum,0)+IF(INDEX(_EreignisseHaeufigkeit,MATCH(A318,_EreignisseDatum,0))=2,1,0)),0)</f>
        <v>0</v>
      </c>
      <c r="I318" s="24">
        <f t="shared" ca="1" si="13"/>
        <v>2</v>
      </c>
    </row>
    <row r="319" spans="1:9" x14ac:dyDescent="0.2">
      <c r="A319" s="19">
        <f t="shared" si="14"/>
        <v>44879</v>
      </c>
      <c r="B319" s="24">
        <f ca="1">IFERROR(INDEX(Feiertage!$V$2:$V$34,MATCH(A319,_FeiertagsDaten,0)),0)</f>
        <v>0</v>
      </c>
      <c r="C319" s="24">
        <f ca="1">IFERROR(INDEX(Ereignisse!$O$2:$O$37,MATCH(A319,_EreignisseDatum,0)),0)</f>
        <v>0</v>
      </c>
      <c r="D319" s="24">
        <f ca="1">IFERROR(INDEX(Ereignisse!$O$2:$O$37,MATCH(A319,_EreignisseDatum,0)+IF(INDEX(_EreignisseHaeufigkeit,MATCH(A319,_EreignisseDatum,0))=2,1,0)),0)</f>
        <v>0</v>
      </c>
      <c r="E319" s="24">
        <f t="shared" si="12"/>
        <v>0</v>
      </c>
      <c r="F319" s="24">
        <f ca="1">IFERROR(INDEX(Feiertage!$Y$2:$Y$34,MATCH(A319,_FeiertagsDaten,0)),0)</f>
        <v>0</v>
      </c>
      <c r="G319" s="24">
        <f ca="1">IFERROR(INDEX(Ereignisse!$R$2:$R$37,MATCH(A319,_EreignisseDatum,0)),0)</f>
        <v>0</v>
      </c>
      <c r="H319" s="24">
        <f ca="1">IFERROR(INDEX(Ereignisse!$R$2:$R$37,MATCH(A319,_EreignisseDatum,0)+IF(INDEX(_EreignisseHaeufigkeit,MATCH(A319,_EreignisseDatum,0))=2,1,0)),0)</f>
        <v>0</v>
      </c>
      <c r="I319" s="24">
        <f t="shared" ca="1" si="13"/>
        <v>0</v>
      </c>
    </row>
    <row r="320" spans="1:9" x14ac:dyDescent="0.2">
      <c r="A320" s="19">
        <f t="shared" si="14"/>
        <v>44880</v>
      </c>
      <c r="B320" s="24">
        <f ca="1">IFERROR(INDEX(Feiertage!$V$2:$V$34,MATCH(A320,_FeiertagsDaten,0)),0)</f>
        <v>0</v>
      </c>
      <c r="C320" s="24">
        <f ca="1">IFERROR(INDEX(Ereignisse!$O$2:$O$37,MATCH(A320,_EreignisseDatum,0)),0)</f>
        <v>0</v>
      </c>
      <c r="D320" s="24">
        <f ca="1">IFERROR(INDEX(Ereignisse!$O$2:$O$37,MATCH(A320,_EreignisseDatum,0)+IF(INDEX(_EreignisseHaeufigkeit,MATCH(A320,_EreignisseDatum,0))=2,1,0)),0)</f>
        <v>0</v>
      </c>
      <c r="E320" s="24">
        <f t="shared" si="12"/>
        <v>0</v>
      </c>
      <c r="F320" s="24">
        <f ca="1">IFERROR(INDEX(Feiertage!$Y$2:$Y$34,MATCH(A320,_FeiertagsDaten,0)),0)</f>
        <v>0</v>
      </c>
      <c r="G320" s="24">
        <f ca="1">IFERROR(INDEX(Ereignisse!$R$2:$R$37,MATCH(A320,_EreignisseDatum,0)),0)</f>
        <v>0</v>
      </c>
      <c r="H320" s="24">
        <f ca="1">IFERROR(INDEX(Ereignisse!$R$2:$R$37,MATCH(A320,_EreignisseDatum,0)+IF(INDEX(_EreignisseHaeufigkeit,MATCH(A320,_EreignisseDatum,0))=2,1,0)),0)</f>
        <v>0</v>
      </c>
      <c r="I320" s="24">
        <f t="shared" ca="1" si="13"/>
        <v>0</v>
      </c>
    </row>
    <row r="321" spans="1:9" x14ac:dyDescent="0.2">
      <c r="A321" s="19">
        <f t="shared" si="14"/>
        <v>44881</v>
      </c>
      <c r="B321" s="24">
        <f ca="1">IFERROR(INDEX(Feiertage!$V$2:$V$34,MATCH(A321,_FeiertagsDaten,0)),0)</f>
        <v>4</v>
      </c>
      <c r="C321" s="24">
        <f ca="1">IFERROR(INDEX(Ereignisse!$O$2:$O$37,MATCH(A321,_EreignisseDatum,0)),0)</f>
        <v>0</v>
      </c>
      <c r="D321" s="24">
        <f ca="1">IFERROR(INDEX(Ereignisse!$O$2:$O$37,MATCH(A321,_EreignisseDatum,0)+IF(INDEX(_EreignisseHaeufigkeit,MATCH(A321,_EreignisseDatum,0))=2,1,0)),0)</f>
        <v>0</v>
      </c>
      <c r="E321" s="24">
        <f t="shared" si="12"/>
        <v>0</v>
      </c>
      <c r="F321" s="24">
        <f ca="1">IFERROR(INDEX(Feiertage!$Y$2:$Y$34,MATCH(A321,_FeiertagsDaten,0)),0)</f>
        <v>0</v>
      </c>
      <c r="G321" s="24">
        <f ca="1">IFERROR(INDEX(Ereignisse!$R$2:$R$37,MATCH(A321,_EreignisseDatum,0)),0)</f>
        <v>0</v>
      </c>
      <c r="H321" s="24">
        <f ca="1">IFERROR(INDEX(Ereignisse!$R$2:$R$37,MATCH(A321,_EreignisseDatum,0)+IF(INDEX(_EreignisseHaeufigkeit,MATCH(A321,_EreignisseDatum,0))=2,1,0)),0)</f>
        <v>0</v>
      </c>
      <c r="I321" s="24">
        <f t="shared" ca="1" si="13"/>
        <v>0</v>
      </c>
    </row>
    <row r="322" spans="1:9" x14ac:dyDescent="0.2">
      <c r="A322" s="19">
        <f t="shared" si="14"/>
        <v>44882</v>
      </c>
      <c r="B322" s="24">
        <f ca="1">IFERROR(INDEX(Feiertage!$V$2:$V$34,MATCH(A322,_FeiertagsDaten,0)),0)</f>
        <v>0</v>
      </c>
      <c r="C322" s="24">
        <f ca="1">IFERROR(INDEX(Ereignisse!$O$2:$O$37,MATCH(A322,_EreignisseDatum,0)),0)</f>
        <v>0</v>
      </c>
      <c r="D322" s="24">
        <f ca="1">IFERROR(INDEX(Ereignisse!$O$2:$O$37,MATCH(A322,_EreignisseDatum,0)+IF(INDEX(_EreignisseHaeufigkeit,MATCH(A322,_EreignisseDatum,0))=2,1,0)),0)</f>
        <v>0</v>
      </c>
      <c r="E322" s="24">
        <f t="shared" si="12"/>
        <v>0</v>
      </c>
      <c r="F322" s="24">
        <f ca="1">IFERROR(INDEX(Feiertage!$Y$2:$Y$34,MATCH(A322,_FeiertagsDaten,0)),0)</f>
        <v>0</v>
      </c>
      <c r="G322" s="24">
        <f ca="1">IFERROR(INDEX(Ereignisse!$R$2:$R$37,MATCH(A322,_EreignisseDatum,0)),0)</f>
        <v>0</v>
      </c>
      <c r="H322" s="24">
        <f ca="1">IFERROR(INDEX(Ereignisse!$R$2:$R$37,MATCH(A322,_EreignisseDatum,0)+IF(INDEX(_EreignisseHaeufigkeit,MATCH(A322,_EreignisseDatum,0))=2,1,0)),0)</f>
        <v>0</v>
      </c>
      <c r="I322" s="24">
        <f t="shared" ca="1" si="13"/>
        <v>0</v>
      </c>
    </row>
    <row r="323" spans="1:9" x14ac:dyDescent="0.2">
      <c r="A323" s="19">
        <f t="shared" si="14"/>
        <v>44883</v>
      </c>
      <c r="B323" s="24">
        <f ca="1">IFERROR(INDEX(Feiertage!$V$2:$V$34,MATCH(A323,_FeiertagsDaten,0)),0)</f>
        <v>0</v>
      </c>
      <c r="C323" s="24">
        <f ca="1">IFERROR(INDEX(Ereignisse!$O$2:$O$37,MATCH(A323,_EreignisseDatum,0)),0)</f>
        <v>0</v>
      </c>
      <c r="D323" s="24">
        <f ca="1">IFERROR(INDEX(Ereignisse!$O$2:$O$37,MATCH(A323,_EreignisseDatum,0)+IF(INDEX(_EreignisseHaeufigkeit,MATCH(A323,_EreignisseDatum,0))=2,1,0)),0)</f>
        <v>0</v>
      </c>
      <c r="E323" s="24">
        <f t="shared" ref="E323:E367" si="15">IF(WEEKDAY(A323,2)=6,1,IF(WEEKDAY(A323,2)=7,2,0))</f>
        <v>0</v>
      </c>
      <c r="F323" s="24">
        <f ca="1">IFERROR(INDEX(Feiertage!$Y$2:$Y$34,MATCH(A323,_FeiertagsDaten,0)),0)</f>
        <v>0</v>
      </c>
      <c r="G323" s="24">
        <f ca="1">IFERROR(INDEX(Ereignisse!$R$2:$R$37,MATCH(A323,_EreignisseDatum,0)),0)</f>
        <v>0</v>
      </c>
      <c r="H323" s="24">
        <f ca="1">IFERROR(INDEX(Ereignisse!$R$2:$R$37,MATCH(A323,_EreignisseDatum,0)+IF(INDEX(_EreignisseHaeufigkeit,MATCH(A323,_EreignisseDatum,0))=2,1,0)),0)</f>
        <v>0</v>
      </c>
      <c r="I323" s="24">
        <f t="shared" ref="I323:I367" ca="1" si="16">MAX(E323:H323)</f>
        <v>0</v>
      </c>
    </row>
    <row r="324" spans="1:9" x14ac:dyDescent="0.2">
      <c r="A324" s="19">
        <f t="shared" ref="A324:A367" si="17">A323+1</f>
        <v>44884</v>
      </c>
      <c r="B324" s="24">
        <f ca="1">IFERROR(INDEX(Feiertage!$V$2:$V$34,MATCH(A324,_FeiertagsDaten,0)),0)</f>
        <v>0</v>
      </c>
      <c r="C324" s="24">
        <f ca="1">IFERROR(INDEX(Ereignisse!$O$2:$O$37,MATCH(A324,_EreignisseDatum,0)),0)</f>
        <v>0</v>
      </c>
      <c r="D324" s="24">
        <f ca="1">IFERROR(INDEX(Ereignisse!$O$2:$O$37,MATCH(A324,_EreignisseDatum,0)+IF(INDEX(_EreignisseHaeufigkeit,MATCH(A324,_EreignisseDatum,0))=2,1,0)),0)</f>
        <v>0</v>
      </c>
      <c r="E324" s="24">
        <f t="shared" si="15"/>
        <v>1</v>
      </c>
      <c r="F324" s="24">
        <f ca="1">IFERROR(INDEX(Feiertage!$Y$2:$Y$34,MATCH(A324,_FeiertagsDaten,0)),0)</f>
        <v>0</v>
      </c>
      <c r="G324" s="24">
        <f ca="1">IFERROR(INDEX(Ereignisse!$R$2:$R$37,MATCH(A324,_EreignisseDatum,0)),0)</f>
        <v>0</v>
      </c>
      <c r="H324" s="24">
        <f ca="1">IFERROR(INDEX(Ereignisse!$R$2:$R$37,MATCH(A324,_EreignisseDatum,0)+IF(INDEX(_EreignisseHaeufigkeit,MATCH(A324,_EreignisseDatum,0))=2,1,0)),0)</f>
        <v>0</v>
      </c>
      <c r="I324" s="24">
        <f t="shared" ca="1" si="16"/>
        <v>1</v>
      </c>
    </row>
    <row r="325" spans="1:9" x14ac:dyDescent="0.2">
      <c r="A325" s="19">
        <f t="shared" si="17"/>
        <v>44885</v>
      </c>
      <c r="B325" s="24">
        <f ca="1">IFERROR(INDEX(Feiertage!$V$2:$V$34,MATCH(A325,_FeiertagsDaten,0)),0)</f>
        <v>4</v>
      </c>
      <c r="C325" s="24">
        <f ca="1">IFERROR(INDEX(Ereignisse!$O$2:$O$37,MATCH(A325,_EreignisseDatum,0)),0)</f>
        <v>0</v>
      </c>
      <c r="D325" s="24">
        <f ca="1">IFERROR(INDEX(Ereignisse!$O$2:$O$37,MATCH(A325,_EreignisseDatum,0)+IF(INDEX(_EreignisseHaeufigkeit,MATCH(A325,_EreignisseDatum,0))=2,1,0)),0)</f>
        <v>0</v>
      </c>
      <c r="E325" s="24">
        <f t="shared" si="15"/>
        <v>2</v>
      </c>
      <c r="F325" s="24">
        <f ca="1">IFERROR(INDEX(Feiertage!$Y$2:$Y$34,MATCH(A325,_FeiertagsDaten,0)),0)</f>
        <v>0</v>
      </c>
      <c r="G325" s="24">
        <f ca="1">IFERROR(INDEX(Ereignisse!$R$2:$R$37,MATCH(A325,_EreignisseDatum,0)),0)</f>
        <v>0</v>
      </c>
      <c r="H325" s="24">
        <f ca="1">IFERROR(INDEX(Ereignisse!$R$2:$R$37,MATCH(A325,_EreignisseDatum,0)+IF(INDEX(_EreignisseHaeufigkeit,MATCH(A325,_EreignisseDatum,0))=2,1,0)),0)</f>
        <v>0</v>
      </c>
      <c r="I325" s="24">
        <f t="shared" ca="1" si="16"/>
        <v>2</v>
      </c>
    </row>
    <row r="326" spans="1:9" x14ac:dyDescent="0.2">
      <c r="A326" s="19">
        <f t="shared" si="17"/>
        <v>44886</v>
      </c>
      <c r="B326" s="24">
        <f ca="1">IFERROR(INDEX(Feiertage!$V$2:$V$34,MATCH(A326,_FeiertagsDaten,0)),0)</f>
        <v>0</v>
      </c>
      <c r="C326" s="24">
        <f ca="1">IFERROR(INDEX(Ereignisse!$O$2:$O$37,MATCH(A326,_EreignisseDatum,0)),0)</f>
        <v>0</v>
      </c>
      <c r="D326" s="24">
        <f ca="1">IFERROR(INDEX(Ereignisse!$O$2:$O$37,MATCH(A326,_EreignisseDatum,0)+IF(INDEX(_EreignisseHaeufigkeit,MATCH(A326,_EreignisseDatum,0))=2,1,0)),0)</f>
        <v>0</v>
      </c>
      <c r="E326" s="24">
        <f t="shared" si="15"/>
        <v>0</v>
      </c>
      <c r="F326" s="24">
        <f ca="1">IFERROR(INDEX(Feiertage!$Y$2:$Y$34,MATCH(A326,_FeiertagsDaten,0)),0)</f>
        <v>0</v>
      </c>
      <c r="G326" s="24">
        <f ca="1">IFERROR(INDEX(Ereignisse!$R$2:$R$37,MATCH(A326,_EreignisseDatum,0)),0)</f>
        <v>0</v>
      </c>
      <c r="H326" s="24">
        <f ca="1">IFERROR(INDEX(Ereignisse!$R$2:$R$37,MATCH(A326,_EreignisseDatum,0)+IF(INDEX(_EreignisseHaeufigkeit,MATCH(A326,_EreignisseDatum,0))=2,1,0)),0)</f>
        <v>0</v>
      </c>
      <c r="I326" s="24">
        <f t="shared" ca="1" si="16"/>
        <v>0</v>
      </c>
    </row>
    <row r="327" spans="1:9" x14ac:dyDescent="0.2">
      <c r="A327" s="19">
        <f t="shared" si="17"/>
        <v>44887</v>
      </c>
      <c r="B327" s="24">
        <f ca="1">IFERROR(INDEX(Feiertage!$V$2:$V$34,MATCH(A327,_FeiertagsDaten,0)),0)</f>
        <v>0</v>
      </c>
      <c r="C327" s="24">
        <f ca="1">IFERROR(INDEX(Ereignisse!$O$2:$O$37,MATCH(A327,_EreignisseDatum,0)),0)</f>
        <v>0</v>
      </c>
      <c r="D327" s="24">
        <f ca="1">IFERROR(INDEX(Ereignisse!$O$2:$O$37,MATCH(A327,_EreignisseDatum,0)+IF(INDEX(_EreignisseHaeufigkeit,MATCH(A327,_EreignisseDatum,0))=2,1,0)),0)</f>
        <v>0</v>
      </c>
      <c r="E327" s="24">
        <f t="shared" si="15"/>
        <v>0</v>
      </c>
      <c r="F327" s="24">
        <f ca="1">IFERROR(INDEX(Feiertage!$Y$2:$Y$34,MATCH(A327,_FeiertagsDaten,0)),0)</f>
        <v>0</v>
      </c>
      <c r="G327" s="24">
        <f ca="1">IFERROR(INDEX(Ereignisse!$R$2:$R$37,MATCH(A327,_EreignisseDatum,0)),0)</f>
        <v>0</v>
      </c>
      <c r="H327" s="24">
        <f ca="1">IFERROR(INDEX(Ereignisse!$R$2:$R$37,MATCH(A327,_EreignisseDatum,0)+IF(INDEX(_EreignisseHaeufigkeit,MATCH(A327,_EreignisseDatum,0))=2,1,0)),0)</f>
        <v>0</v>
      </c>
      <c r="I327" s="24">
        <f t="shared" ca="1" si="16"/>
        <v>0</v>
      </c>
    </row>
    <row r="328" spans="1:9" x14ac:dyDescent="0.2">
      <c r="A328" s="19">
        <f t="shared" si="17"/>
        <v>44888</v>
      </c>
      <c r="B328" s="24">
        <f ca="1">IFERROR(INDEX(Feiertage!$V$2:$V$34,MATCH(A328,_FeiertagsDaten,0)),0)</f>
        <v>0</v>
      </c>
      <c r="C328" s="24">
        <f ca="1">IFERROR(INDEX(Ereignisse!$O$2:$O$37,MATCH(A328,_EreignisseDatum,0)),0)</f>
        <v>0</v>
      </c>
      <c r="D328" s="24">
        <f ca="1">IFERROR(INDEX(Ereignisse!$O$2:$O$37,MATCH(A328,_EreignisseDatum,0)+IF(INDEX(_EreignisseHaeufigkeit,MATCH(A328,_EreignisseDatum,0))=2,1,0)),0)</f>
        <v>0</v>
      </c>
      <c r="E328" s="24">
        <f t="shared" si="15"/>
        <v>0</v>
      </c>
      <c r="F328" s="24">
        <f ca="1">IFERROR(INDEX(Feiertage!$Y$2:$Y$34,MATCH(A328,_FeiertagsDaten,0)),0)</f>
        <v>0</v>
      </c>
      <c r="G328" s="24">
        <f ca="1">IFERROR(INDEX(Ereignisse!$R$2:$R$37,MATCH(A328,_EreignisseDatum,0)),0)</f>
        <v>0</v>
      </c>
      <c r="H328" s="24">
        <f ca="1">IFERROR(INDEX(Ereignisse!$R$2:$R$37,MATCH(A328,_EreignisseDatum,0)+IF(INDEX(_EreignisseHaeufigkeit,MATCH(A328,_EreignisseDatum,0))=2,1,0)),0)</f>
        <v>0</v>
      </c>
      <c r="I328" s="24">
        <f t="shared" ca="1" si="16"/>
        <v>0</v>
      </c>
    </row>
    <row r="329" spans="1:9" x14ac:dyDescent="0.2">
      <c r="A329" s="19">
        <f t="shared" si="17"/>
        <v>44889</v>
      </c>
      <c r="B329" s="24">
        <f ca="1">IFERROR(INDEX(Feiertage!$V$2:$V$34,MATCH(A329,_FeiertagsDaten,0)),0)</f>
        <v>0</v>
      </c>
      <c r="C329" s="24">
        <f ca="1">IFERROR(INDEX(Ereignisse!$O$2:$O$37,MATCH(A329,_EreignisseDatum,0)),0)</f>
        <v>0</v>
      </c>
      <c r="D329" s="24">
        <f ca="1">IFERROR(INDEX(Ereignisse!$O$2:$O$37,MATCH(A329,_EreignisseDatum,0)+IF(INDEX(_EreignisseHaeufigkeit,MATCH(A329,_EreignisseDatum,0))=2,1,0)),0)</f>
        <v>0</v>
      </c>
      <c r="E329" s="24">
        <f t="shared" si="15"/>
        <v>0</v>
      </c>
      <c r="F329" s="24">
        <f ca="1">IFERROR(INDEX(Feiertage!$Y$2:$Y$34,MATCH(A329,_FeiertagsDaten,0)),0)</f>
        <v>0</v>
      </c>
      <c r="G329" s="24">
        <f ca="1">IFERROR(INDEX(Ereignisse!$R$2:$R$37,MATCH(A329,_EreignisseDatum,0)),0)</f>
        <v>0</v>
      </c>
      <c r="H329" s="24">
        <f ca="1">IFERROR(INDEX(Ereignisse!$R$2:$R$37,MATCH(A329,_EreignisseDatum,0)+IF(INDEX(_EreignisseHaeufigkeit,MATCH(A329,_EreignisseDatum,0))=2,1,0)),0)</f>
        <v>0</v>
      </c>
      <c r="I329" s="24">
        <f t="shared" ca="1" si="16"/>
        <v>0</v>
      </c>
    </row>
    <row r="330" spans="1:9" x14ac:dyDescent="0.2">
      <c r="A330" s="19">
        <f t="shared" si="17"/>
        <v>44890</v>
      </c>
      <c r="B330" s="24">
        <f ca="1">IFERROR(INDEX(Feiertage!$V$2:$V$34,MATCH(A330,_FeiertagsDaten,0)),0)</f>
        <v>0</v>
      </c>
      <c r="C330" s="24">
        <f ca="1">IFERROR(INDEX(Ereignisse!$O$2:$O$37,MATCH(A330,_EreignisseDatum,0)),0)</f>
        <v>0</v>
      </c>
      <c r="D330" s="24">
        <f ca="1">IFERROR(INDEX(Ereignisse!$O$2:$O$37,MATCH(A330,_EreignisseDatum,0)+IF(INDEX(_EreignisseHaeufigkeit,MATCH(A330,_EreignisseDatum,0))=2,1,0)),0)</f>
        <v>0</v>
      </c>
      <c r="E330" s="24">
        <f t="shared" si="15"/>
        <v>0</v>
      </c>
      <c r="F330" s="24">
        <f ca="1">IFERROR(INDEX(Feiertage!$Y$2:$Y$34,MATCH(A330,_FeiertagsDaten,0)),0)</f>
        <v>0</v>
      </c>
      <c r="G330" s="24">
        <f ca="1">IFERROR(INDEX(Ereignisse!$R$2:$R$37,MATCH(A330,_EreignisseDatum,0)),0)</f>
        <v>0</v>
      </c>
      <c r="H330" s="24">
        <f ca="1">IFERROR(INDEX(Ereignisse!$R$2:$R$37,MATCH(A330,_EreignisseDatum,0)+IF(INDEX(_EreignisseHaeufigkeit,MATCH(A330,_EreignisseDatum,0))=2,1,0)),0)</f>
        <v>0</v>
      </c>
      <c r="I330" s="24">
        <f t="shared" ca="1" si="16"/>
        <v>0</v>
      </c>
    </row>
    <row r="331" spans="1:9" x14ac:dyDescent="0.2">
      <c r="A331" s="19">
        <f t="shared" si="17"/>
        <v>44891</v>
      </c>
      <c r="B331" s="24">
        <f ca="1">IFERROR(INDEX(Feiertage!$V$2:$V$34,MATCH(A331,_FeiertagsDaten,0)),0)</f>
        <v>0</v>
      </c>
      <c r="C331" s="24">
        <f ca="1">IFERROR(INDEX(Ereignisse!$O$2:$O$37,MATCH(A331,_EreignisseDatum,0)),0)</f>
        <v>0</v>
      </c>
      <c r="D331" s="24">
        <f ca="1">IFERROR(INDEX(Ereignisse!$O$2:$O$37,MATCH(A331,_EreignisseDatum,0)+IF(INDEX(_EreignisseHaeufigkeit,MATCH(A331,_EreignisseDatum,0))=2,1,0)),0)</f>
        <v>0</v>
      </c>
      <c r="E331" s="24">
        <f t="shared" si="15"/>
        <v>1</v>
      </c>
      <c r="F331" s="24">
        <f ca="1">IFERROR(INDEX(Feiertage!$Y$2:$Y$34,MATCH(A331,_FeiertagsDaten,0)),0)</f>
        <v>0</v>
      </c>
      <c r="G331" s="24">
        <f ca="1">IFERROR(INDEX(Ereignisse!$R$2:$R$37,MATCH(A331,_EreignisseDatum,0)),0)</f>
        <v>0</v>
      </c>
      <c r="H331" s="24">
        <f ca="1">IFERROR(INDEX(Ereignisse!$R$2:$R$37,MATCH(A331,_EreignisseDatum,0)+IF(INDEX(_EreignisseHaeufigkeit,MATCH(A331,_EreignisseDatum,0))=2,1,0)),0)</f>
        <v>0</v>
      </c>
      <c r="I331" s="24">
        <f t="shared" ca="1" si="16"/>
        <v>1</v>
      </c>
    </row>
    <row r="332" spans="1:9" x14ac:dyDescent="0.2">
      <c r="A332" s="19">
        <f t="shared" si="17"/>
        <v>44892</v>
      </c>
      <c r="B332" s="24">
        <f ca="1">IFERROR(INDEX(Feiertage!$V$2:$V$34,MATCH(A332,_FeiertagsDaten,0)),0)</f>
        <v>4</v>
      </c>
      <c r="C332" s="24">
        <f ca="1">IFERROR(INDEX(Ereignisse!$O$2:$O$37,MATCH(A332,_EreignisseDatum,0)),0)</f>
        <v>0</v>
      </c>
      <c r="D332" s="24">
        <f ca="1">IFERROR(INDEX(Ereignisse!$O$2:$O$37,MATCH(A332,_EreignisseDatum,0)+IF(INDEX(_EreignisseHaeufigkeit,MATCH(A332,_EreignisseDatum,0))=2,1,0)),0)</f>
        <v>0</v>
      </c>
      <c r="E332" s="24">
        <f t="shared" si="15"/>
        <v>2</v>
      </c>
      <c r="F332" s="24">
        <f ca="1">IFERROR(INDEX(Feiertage!$Y$2:$Y$34,MATCH(A332,_FeiertagsDaten,0)),0)</f>
        <v>0</v>
      </c>
      <c r="G332" s="24">
        <f ca="1">IFERROR(INDEX(Ereignisse!$R$2:$R$37,MATCH(A332,_EreignisseDatum,0)),0)</f>
        <v>0</v>
      </c>
      <c r="H332" s="24">
        <f ca="1">IFERROR(INDEX(Ereignisse!$R$2:$R$37,MATCH(A332,_EreignisseDatum,0)+IF(INDEX(_EreignisseHaeufigkeit,MATCH(A332,_EreignisseDatum,0))=2,1,0)),0)</f>
        <v>0</v>
      </c>
      <c r="I332" s="24">
        <f t="shared" ca="1" si="16"/>
        <v>2</v>
      </c>
    </row>
    <row r="333" spans="1:9" x14ac:dyDescent="0.2">
      <c r="A333" s="19">
        <f t="shared" si="17"/>
        <v>44893</v>
      </c>
      <c r="B333" s="24">
        <f ca="1">IFERROR(INDEX(Feiertage!$V$2:$V$34,MATCH(A333,_FeiertagsDaten,0)),0)</f>
        <v>0</v>
      </c>
      <c r="C333" s="24">
        <f ca="1">IFERROR(INDEX(Ereignisse!$O$2:$O$37,MATCH(A333,_EreignisseDatum,0)),0)</f>
        <v>0</v>
      </c>
      <c r="D333" s="24">
        <f ca="1">IFERROR(INDEX(Ereignisse!$O$2:$O$37,MATCH(A333,_EreignisseDatum,0)+IF(INDEX(_EreignisseHaeufigkeit,MATCH(A333,_EreignisseDatum,0))=2,1,0)),0)</f>
        <v>0</v>
      </c>
      <c r="E333" s="24">
        <f t="shared" si="15"/>
        <v>0</v>
      </c>
      <c r="F333" s="24">
        <f ca="1">IFERROR(INDEX(Feiertage!$Y$2:$Y$34,MATCH(A333,_FeiertagsDaten,0)),0)</f>
        <v>0</v>
      </c>
      <c r="G333" s="24">
        <f ca="1">IFERROR(INDEX(Ereignisse!$R$2:$R$37,MATCH(A333,_EreignisseDatum,0)),0)</f>
        <v>0</v>
      </c>
      <c r="H333" s="24">
        <f ca="1">IFERROR(INDEX(Ereignisse!$R$2:$R$37,MATCH(A333,_EreignisseDatum,0)+IF(INDEX(_EreignisseHaeufigkeit,MATCH(A333,_EreignisseDatum,0))=2,1,0)),0)</f>
        <v>0</v>
      </c>
      <c r="I333" s="24">
        <f t="shared" ca="1" si="16"/>
        <v>0</v>
      </c>
    </row>
    <row r="334" spans="1:9" x14ac:dyDescent="0.2">
      <c r="A334" s="19">
        <f t="shared" si="17"/>
        <v>44894</v>
      </c>
      <c r="B334" s="24">
        <f ca="1">IFERROR(INDEX(Feiertage!$V$2:$V$34,MATCH(A334,_FeiertagsDaten,0)),0)</f>
        <v>0</v>
      </c>
      <c r="C334" s="24">
        <f ca="1">IFERROR(INDEX(Ereignisse!$O$2:$O$37,MATCH(A334,_EreignisseDatum,0)),0)</f>
        <v>0</v>
      </c>
      <c r="D334" s="24">
        <f ca="1">IFERROR(INDEX(Ereignisse!$O$2:$O$37,MATCH(A334,_EreignisseDatum,0)+IF(INDEX(_EreignisseHaeufigkeit,MATCH(A334,_EreignisseDatum,0))=2,1,0)),0)</f>
        <v>0</v>
      </c>
      <c r="E334" s="24">
        <f t="shared" si="15"/>
        <v>0</v>
      </c>
      <c r="F334" s="24">
        <f ca="1">IFERROR(INDEX(Feiertage!$Y$2:$Y$34,MATCH(A334,_FeiertagsDaten,0)),0)</f>
        <v>0</v>
      </c>
      <c r="G334" s="24">
        <f ca="1">IFERROR(INDEX(Ereignisse!$R$2:$R$37,MATCH(A334,_EreignisseDatum,0)),0)</f>
        <v>0</v>
      </c>
      <c r="H334" s="24">
        <f ca="1">IFERROR(INDEX(Ereignisse!$R$2:$R$37,MATCH(A334,_EreignisseDatum,0)+IF(INDEX(_EreignisseHaeufigkeit,MATCH(A334,_EreignisseDatum,0))=2,1,0)),0)</f>
        <v>0</v>
      </c>
      <c r="I334" s="24">
        <f t="shared" ca="1" si="16"/>
        <v>0</v>
      </c>
    </row>
    <row r="335" spans="1:9" x14ac:dyDescent="0.2">
      <c r="A335" s="19">
        <f t="shared" si="17"/>
        <v>44895</v>
      </c>
      <c r="B335" s="24">
        <f ca="1">IFERROR(INDEX(Feiertage!$V$2:$V$34,MATCH(A335,_FeiertagsDaten,0)),0)</f>
        <v>0</v>
      </c>
      <c r="C335" s="24">
        <f ca="1">IFERROR(INDEX(Ereignisse!$O$2:$O$37,MATCH(A335,_EreignisseDatum,0)),0)</f>
        <v>0</v>
      </c>
      <c r="D335" s="24">
        <f ca="1">IFERROR(INDEX(Ereignisse!$O$2:$O$37,MATCH(A335,_EreignisseDatum,0)+IF(INDEX(_EreignisseHaeufigkeit,MATCH(A335,_EreignisseDatum,0))=2,1,0)),0)</f>
        <v>0</v>
      </c>
      <c r="E335" s="24">
        <f t="shared" si="15"/>
        <v>0</v>
      </c>
      <c r="F335" s="24">
        <f ca="1">IFERROR(INDEX(Feiertage!$Y$2:$Y$34,MATCH(A335,_FeiertagsDaten,0)),0)</f>
        <v>0</v>
      </c>
      <c r="G335" s="24">
        <f ca="1">IFERROR(INDEX(Ereignisse!$R$2:$R$37,MATCH(A335,_EreignisseDatum,0)),0)</f>
        <v>0</v>
      </c>
      <c r="H335" s="24">
        <f ca="1">IFERROR(INDEX(Ereignisse!$R$2:$R$37,MATCH(A335,_EreignisseDatum,0)+IF(INDEX(_EreignisseHaeufigkeit,MATCH(A335,_EreignisseDatum,0))=2,1,0)),0)</f>
        <v>0</v>
      </c>
      <c r="I335" s="24">
        <f t="shared" ca="1" si="16"/>
        <v>0</v>
      </c>
    </row>
    <row r="336" spans="1:9" x14ac:dyDescent="0.2">
      <c r="A336" s="19">
        <f t="shared" si="17"/>
        <v>44896</v>
      </c>
      <c r="B336" s="24">
        <f ca="1">IFERROR(INDEX(Feiertage!$V$2:$V$34,MATCH(A336,_FeiertagsDaten,0)),0)</f>
        <v>0</v>
      </c>
      <c r="C336" s="24">
        <f ca="1">IFERROR(INDEX(Ereignisse!$O$2:$O$37,MATCH(A336,_EreignisseDatum,0)),0)</f>
        <v>0</v>
      </c>
      <c r="D336" s="24">
        <f ca="1">IFERROR(INDEX(Ereignisse!$O$2:$O$37,MATCH(A336,_EreignisseDatum,0)+IF(INDEX(_EreignisseHaeufigkeit,MATCH(A336,_EreignisseDatum,0))=2,1,0)),0)</f>
        <v>0</v>
      </c>
      <c r="E336" s="24">
        <f t="shared" si="15"/>
        <v>0</v>
      </c>
      <c r="F336" s="24">
        <f ca="1">IFERROR(INDEX(Feiertage!$Y$2:$Y$34,MATCH(A336,_FeiertagsDaten,0)),0)</f>
        <v>0</v>
      </c>
      <c r="G336" s="24">
        <f ca="1">IFERROR(INDEX(Ereignisse!$R$2:$R$37,MATCH(A336,_EreignisseDatum,0)),0)</f>
        <v>0</v>
      </c>
      <c r="H336" s="24">
        <f ca="1">IFERROR(INDEX(Ereignisse!$R$2:$R$37,MATCH(A336,_EreignisseDatum,0)+IF(INDEX(_EreignisseHaeufigkeit,MATCH(A336,_EreignisseDatum,0))=2,1,0)),0)</f>
        <v>0</v>
      </c>
      <c r="I336" s="24">
        <f t="shared" ca="1" si="16"/>
        <v>0</v>
      </c>
    </row>
    <row r="337" spans="1:9" x14ac:dyDescent="0.2">
      <c r="A337" s="19">
        <f t="shared" si="17"/>
        <v>44897</v>
      </c>
      <c r="B337" s="24">
        <f ca="1">IFERROR(INDEX(Feiertage!$V$2:$V$34,MATCH(A337,_FeiertagsDaten,0)),0)</f>
        <v>0</v>
      </c>
      <c r="C337" s="24">
        <f ca="1">IFERROR(INDEX(Ereignisse!$O$2:$O$37,MATCH(A337,_EreignisseDatum,0)),0)</f>
        <v>0</v>
      </c>
      <c r="D337" s="24">
        <f ca="1">IFERROR(INDEX(Ereignisse!$O$2:$O$37,MATCH(A337,_EreignisseDatum,0)+IF(INDEX(_EreignisseHaeufigkeit,MATCH(A337,_EreignisseDatum,0))=2,1,0)),0)</f>
        <v>0</v>
      </c>
      <c r="E337" s="24">
        <f t="shared" si="15"/>
        <v>0</v>
      </c>
      <c r="F337" s="24">
        <f ca="1">IFERROR(INDEX(Feiertage!$Y$2:$Y$34,MATCH(A337,_FeiertagsDaten,0)),0)</f>
        <v>0</v>
      </c>
      <c r="G337" s="24">
        <f ca="1">IFERROR(INDEX(Ereignisse!$R$2:$R$37,MATCH(A337,_EreignisseDatum,0)),0)</f>
        <v>0</v>
      </c>
      <c r="H337" s="24">
        <f ca="1">IFERROR(INDEX(Ereignisse!$R$2:$R$37,MATCH(A337,_EreignisseDatum,0)+IF(INDEX(_EreignisseHaeufigkeit,MATCH(A337,_EreignisseDatum,0))=2,1,0)),0)</f>
        <v>0</v>
      </c>
      <c r="I337" s="24">
        <f t="shared" ca="1" si="16"/>
        <v>0</v>
      </c>
    </row>
    <row r="338" spans="1:9" x14ac:dyDescent="0.2">
      <c r="A338" s="19">
        <f t="shared" si="17"/>
        <v>44898</v>
      </c>
      <c r="B338" s="24">
        <f ca="1">IFERROR(INDEX(Feiertage!$V$2:$V$34,MATCH(A338,_FeiertagsDaten,0)),0)</f>
        <v>0</v>
      </c>
      <c r="C338" s="24">
        <f ca="1">IFERROR(INDEX(Ereignisse!$O$2:$O$37,MATCH(A338,_EreignisseDatum,0)),0)</f>
        <v>0</v>
      </c>
      <c r="D338" s="24">
        <f ca="1">IFERROR(INDEX(Ereignisse!$O$2:$O$37,MATCH(A338,_EreignisseDatum,0)+IF(INDEX(_EreignisseHaeufigkeit,MATCH(A338,_EreignisseDatum,0))=2,1,0)),0)</f>
        <v>0</v>
      </c>
      <c r="E338" s="24">
        <f t="shared" si="15"/>
        <v>1</v>
      </c>
      <c r="F338" s="24">
        <f ca="1">IFERROR(INDEX(Feiertage!$Y$2:$Y$34,MATCH(A338,_FeiertagsDaten,0)),0)</f>
        <v>0</v>
      </c>
      <c r="G338" s="24">
        <f ca="1">IFERROR(INDEX(Ereignisse!$R$2:$R$37,MATCH(A338,_EreignisseDatum,0)),0)</f>
        <v>0</v>
      </c>
      <c r="H338" s="24">
        <f ca="1">IFERROR(INDEX(Ereignisse!$R$2:$R$37,MATCH(A338,_EreignisseDatum,0)+IF(INDEX(_EreignisseHaeufigkeit,MATCH(A338,_EreignisseDatum,0))=2,1,0)),0)</f>
        <v>0</v>
      </c>
      <c r="I338" s="24">
        <f t="shared" ca="1" si="16"/>
        <v>1</v>
      </c>
    </row>
    <row r="339" spans="1:9" x14ac:dyDescent="0.2">
      <c r="A339" s="19">
        <f t="shared" si="17"/>
        <v>44899</v>
      </c>
      <c r="B339" s="24">
        <f ca="1">IFERROR(INDEX(Feiertage!$V$2:$V$34,MATCH(A339,_FeiertagsDaten,0)),0)</f>
        <v>4</v>
      </c>
      <c r="C339" s="24">
        <f ca="1">IFERROR(INDEX(Ereignisse!$O$2:$O$37,MATCH(A339,_EreignisseDatum,0)),0)</f>
        <v>0</v>
      </c>
      <c r="D339" s="24">
        <f ca="1">IFERROR(INDEX(Ereignisse!$O$2:$O$37,MATCH(A339,_EreignisseDatum,0)+IF(INDEX(_EreignisseHaeufigkeit,MATCH(A339,_EreignisseDatum,0))=2,1,0)),0)</f>
        <v>0</v>
      </c>
      <c r="E339" s="24">
        <f t="shared" si="15"/>
        <v>2</v>
      </c>
      <c r="F339" s="24">
        <f ca="1">IFERROR(INDEX(Feiertage!$Y$2:$Y$34,MATCH(A339,_FeiertagsDaten,0)),0)</f>
        <v>0</v>
      </c>
      <c r="G339" s="24">
        <f ca="1">IFERROR(INDEX(Ereignisse!$R$2:$R$37,MATCH(A339,_EreignisseDatum,0)),0)</f>
        <v>0</v>
      </c>
      <c r="H339" s="24">
        <f ca="1">IFERROR(INDEX(Ereignisse!$R$2:$R$37,MATCH(A339,_EreignisseDatum,0)+IF(INDEX(_EreignisseHaeufigkeit,MATCH(A339,_EreignisseDatum,0))=2,1,0)),0)</f>
        <v>0</v>
      </c>
      <c r="I339" s="24">
        <f t="shared" ca="1" si="16"/>
        <v>2</v>
      </c>
    </row>
    <row r="340" spans="1:9" x14ac:dyDescent="0.2">
      <c r="A340" s="19">
        <f t="shared" si="17"/>
        <v>44900</v>
      </c>
      <c r="B340" s="24">
        <f ca="1">IFERROR(INDEX(Feiertage!$V$2:$V$34,MATCH(A340,_FeiertagsDaten,0)),0)</f>
        <v>0</v>
      </c>
      <c r="C340" s="24">
        <f ca="1">IFERROR(INDEX(Ereignisse!$O$2:$O$37,MATCH(A340,_EreignisseDatum,0)),0)</f>
        <v>0</v>
      </c>
      <c r="D340" s="24">
        <f ca="1">IFERROR(INDEX(Ereignisse!$O$2:$O$37,MATCH(A340,_EreignisseDatum,0)+IF(INDEX(_EreignisseHaeufigkeit,MATCH(A340,_EreignisseDatum,0))=2,1,0)),0)</f>
        <v>0</v>
      </c>
      <c r="E340" s="24">
        <f t="shared" si="15"/>
        <v>0</v>
      </c>
      <c r="F340" s="24">
        <f ca="1">IFERROR(INDEX(Feiertage!$Y$2:$Y$34,MATCH(A340,_FeiertagsDaten,0)),0)</f>
        <v>0</v>
      </c>
      <c r="G340" s="24">
        <f ca="1">IFERROR(INDEX(Ereignisse!$R$2:$R$37,MATCH(A340,_EreignisseDatum,0)),0)</f>
        <v>0</v>
      </c>
      <c r="H340" s="24">
        <f ca="1">IFERROR(INDEX(Ereignisse!$R$2:$R$37,MATCH(A340,_EreignisseDatum,0)+IF(INDEX(_EreignisseHaeufigkeit,MATCH(A340,_EreignisseDatum,0))=2,1,0)),0)</f>
        <v>0</v>
      </c>
      <c r="I340" s="24">
        <f t="shared" ca="1" si="16"/>
        <v>0</v>
      </c>
    </row>
    <row r="341" spans="1:9" x14ac:dyDescent="0.2">
      <c r="A341" s="19">
        <f t="shared" si="17"/>
        <v>44901</v>
      </c>
      <c r="B341" s="24">
        <f ca="1">IFERROR(INDEX(Feiertage!$V$2:$V$34,MATCH(A341,_FeiertagsDaten,0)),0)</f>
        <v>0</v>
      </c>
      <c r="C341" s="24">
        <f ca="1">IFERROR(INDEX(Ereignisse!$O$2:$O$37,MATCH(A341,_EreignisseDatum,0)),0)</f>
        <v>0</v>
      </c>
      <c r="D341" s="24">
        <f ca="1">IFERROR(INDEX(Ereignisse!$O$2:$O$37,MATCH(A341,_EreignisseDatum,0)+IF(INDEX(_EreignisseHaeufigkeit,MATCH(A341,_EreignisseDatum,0))=2,1,0)),0)</f>
        <v>0</v>
      </c>
      <c r="E341" s="24">
        <f t="shared" si="15"/>
        <v>0</v>
      </c>
      <c r="F341" s="24">
        <f ca="1">IFERROR(INDEX(Feiertage!$Y$2:$Y$34,MATCH(A341,_FeiertagsDaten,0)),0)</f>
        <v>0</v>
      </c>
      <c r="G341" s="24">
        <f ca="1">IFERROR(INDEX(Ereignisse!$R$2:$R$37,MATCH(A341,_EreignisseDatum,0)),0)</f>
        <v>0</v>
      </c>
      <c r="H341" s="24">
        <f ca="1">IFERROR(INDEX(Ereignisse!$R$2:$R$37,MATCH(A341,_EreignisseDatum,0)+IF(INDEX(_EreignisseHaeufigkeit,MATCH(A341,_EreignisseDatum,0))=2,1,0)),0)</f>
        <v>0</v>
      </c>
      <c r="I341" s="24">
        <f t="shared" ca="1" si="16"/>
        <v>0</v>
      </c>
    </row>
    <row r="342" spans="1:9" x14ac:dyDescent="0.2">
      <c r="A342" s="19">
        <f t="shared" si="17"/>
        <v>44902</v>
      </c>
      <c r="B342" s="24">
        <f ca="1">IFERROR(INDEX(Feiertage!$V$2:$V$34,MATCH(A342,_FeiertagsDaten,0)),0)</f>
        <v>0</v>
      </c>
      <c r="C342" s="24">
        <f ca="1">IFERROR(INDEX(Ereignisse!$O$2:$O$37,MATCH(A342,_EreignisseDatum,0)),0)</f>
        <v>0</v>
      </c>
      <c r="D342" s="24">
        <f ca="1">IFERROR(INDEX(Ereignisse!$O$2:$O$37,MATCH(A342,_EreignisseDatum,0)+IF(INDEX(_EreignisseHaeufigkeit,MATCH(A342,_EreignisseDatum,0))=2,1,0)),0)</f>
        <v>0</v>
      </c>
      <c r="E342" s="24">
        <f t="shared" si="15"/>
        <v>0</v>
      </c>
      <c r="F342" s="24">
        <f ca="1">IFERROR(INDEX(Feiertage!$Y$2:$Y$34,MATCH(A342,_FeiertagsDaten,0)),0)</f>
        <v>0</v>
      </c>
      <c r="G342" s="24">
        <f ca="1">IFERROR(INDEX(Ereignisse!$R$2:$R$37,MATCH(A342,_EreignisseDatum,0)),0)</f>
        <v>0</v>
      </c>
      <c r="H342" s="24">
        <f ca="1">IFERROR(INDEX(Ereignisse!$R$2:$R$37,MATCH(A342,_EreignisseDatum,0)+IF(INDEX(_EreignisseHaeufigkeit,MATCH(A342,_EreignisseDatum,0))=2,1,0)),0)</f>
        <v>0</v>
      </c>
      <c r="I342" s="24">
        <f t="shared" ca="1" si="16"/>
        <v>0</v>
      </c>
    </row>
    <row r="343" spans="1:9" x14ac:dyDescent="0.2">
      <c r="A343" s="19">
        <f t="shared" si="17"/>
        <v>44903</v>
      </c>
      <c r="B343" s="24">
        <f ca="1">IFERROR(INDEX(Feiertage!$V$2:$V$34,MATCH(A343,_FeiertagsDaten,0)),0)</f>
        <v>0</v>
      </c>
      <c r="C343" s="24">
        <f ca="1">IFERROR(INDEX(Ereignisse!$O$2:$O$37,MATCH(A343,_EreignisseDatum,0)),0)</f>
        <v>0</v>
      </c>
      <c r="D343" s="24">
        <f ca="1">IFERROR(INDEX(Ereignisse!$O$2:$O$37,MATCH(A343,_EreignisseDatum,0)+IF(INDEX(_EreignisseHaeufigkeit,MATCH(A343,_EreignisseDatum,0))=2,1,0)),0)</f>
        <v>0</v>
      </c>
      <c r="E343" s="24">
        <f t="shared" si="15"/>
        <v>0</v>
      </c>
      <c r="F343" s="24">
        <f ca="1">IFERROR(INDEX(Feiertage!$Y$2:$Y$34,MATCH(A343,_FeiertagsDaten,0)),0)</f>
        <v>0</v>
      </c>
      <c r="G343" s="24">
        <f ca="1">IFERROR(INDEX(Ereignisse!$R$2:$R$37,MATCH(A343,_EreignisseDatum,0)),0)</f>
        <v>0</v>
      </c>
      <c r="H343" s="24">
        <f ca="1">IFERROR(INDEX(Ereignisse!$R$2:$R$37,MATCH(A343,_EreignisseDatum,0)+IF(INDEX(_EreignisseHaeufigkeit,MATCH(A343,_EreignisseDatum,0))=2,1,0)),0)</f>
        <v>0</v>
      </c>
      <c r="I343" s="24">
        <f t="shared" ca="1" si="16"/>
        <v>0</v>
      </c>
    </row>
    <row r="344" spans="1:9" x14ac:dyDescent="0.2">
      <c r="A344" s="19">
        <f t="shared" si="17"/>
        <v>44904</v>
      </c>
      <c r="B344" s="24">
        <f ca="1">IFERROR(INDEX(Feiertage!$V$2:$V$34,MATCH(A344,_FeiertagsDaten,0)),0)</f>
        <v>0</v>
      </c>
      <c r="C344" s="24">
        <f ca="1">IFERROR(INDEX(Ereignisse!$O$2:$O$37,MATCH(A344,_EreignisseDatum,0)),0)</f>
        <v>0</v>
      </c>
      <c r="D344" s="24">
        <f ca="1">IFERROR(INDEX(Ereignisse!$O$2:$O$37,MATCH(A344,_EreignisseDatum,0)+IF(INDEX(_EreignisseHaeufigkeit,MATCH(A344,_EreignisseDatum,0))=2,1,0)),0)</f>
        <v>0</v>
      </c>
      <c r="E344" s="24">
        <f t="shared" si="15"/>
        <v>0</v>
      </c>
      <c r="F344" s="24">
        <f ca="1">IFERROR(INDEX(Feiertage!$Y$2:$Y$34,MATCH(A344,_FeiertagsDaten,0)),0)</f>
        <v>0</v>
      </c>
      <c r="G344" s="24">
        <f ca="1">IFERROR(INDEX(Ereignisse!$R$2:$R$37,MATCH(A344,_EreignisseDatum,0)),0)</f>
        <v>0</v>
      </c>
      <c r="H344" s="24">
        <f ca="1">IFERROR(INDEX(Ereignisse!$R$2:$R$37,MATCH(A344,_EreignisseDatum,0)+IF(INDEX(_EreignisseHaeufigkeit,MATCH(A344,_EreignisseDatum,0))=2,1,0)),0)</f>
        <v>0</v>
      </c>
      <c r="I344" s="24">
        <f t="shared" ca="1" si="16"/>
        <v>0</v>
      </c>
    </row>
    <row r="345" spans="1:9" x14ac:dyDescent="0.2">
      <c r="A345" s="19">
        <f t="shared" si="17"/>
        <v>44905</v>
      </c>
      <c r="B345" s="24">
        <f ca="1">IFERROR(INDEX(Feiertage!$V$2:$V$34,MATCH(A345,_FeiertagsDaten,0)),0)</f>
        <v>0</v>
      </c>
      <c r="C345" s="24">
        <f ca="1">IFERROR(INDEX(Ereignisse!$O$2:$O$37,MATCH(A345,_EreignisseDatum,0)),0)</f>
        <v>0</v>
      </c>
      <c r="D345" s="24">
        <f ca="1">IFERROR(INDEX(Ereignisse!$O$2:$O$37,MATCH(A345,_EreignisseDatum,0)+IF(INDEX(_EreignisseHaeufigkeit,MATCH(A345,_EreignisseDatum,0))=2,1,0)),0)</f>
        <v>0</v>
      </c>
      <c r="E345" s="24">
        <f t="shared" si="15"/>
        <v>1</v>
      </c>
      <c r="F345" s="24">
        <f ca="1">IFERROR(INDEX(Feiertage!$Y$2:$Y$34,MATCH(A345,_FeiertagsDaten,0)),0)</f>
        <v>0</v>
      </c>
      <c r="G345" s="24">
        <f ca="1">IFERROR(INDEX(Ereignisse!$R$2:$R$37,MATCH(A345,_EreignisseDatum,0)),0)</f>
        <v>0</v>
      </c>
      <c r="H345" s="24">
        <f ca="1">IFERROR(INDEX(Ereignisse!$R$2:$R$37,MATCH(A345,_EreignisseDatum,0)+IF(INDEX(_EreignisseHaeufigkeit,MATCH(A345,_EreignisseDatum,0))=2,1,0)),0)</f>
        <v>0</v>
      </c>
      <c r="I345" s="24">
        <f t="shared" ca="1" si="16"/>
        <v>1</v>
      </c>
    </row>
    <row r="346" spans="1:9" x14ac:dyDescent="0.2">
      <c r="A346" s="19">
        <f t="shared" si="17"/>
        <v>44906</v>
      </c>
      <c r="B346" s="24">
        <f ca="1">IFERROR(INDEX(Feiertage!$V$2:$V$34,MATCH(A346,_FeiertagsDaten,0)),0)</f>
        <v>4</v>
      </c>
      <c r="C346" s="24">
        <f ca="1">IFERROR(INDEX(Ereignisse!$O$2:$O$37,MATCH(A346,_EreignisseDatum,0)),0)</f>
        <v>0</v>
      </c>
      <c r="D346" s="24">
        <f ca="1">IFERROR(INDEX(Ereignisse!$O$2:$O$37,MATCH(A346,_EreignisseDatum,0)+IF(INDEX(_EreignisseHaeufigkeit,MATCH(A346,_EreignisseDatum,0))=2,1,0)),0)</f>
        <v>0</v>
      </c>
      <c r="E346" s="24">
        <f t="shared" si="15"/>
        <v>2</v>
      </c>
      <c r="F346" s="24">
        <f ca="1">IFERROR(INDEX(Feiertage!$Y$2:$Y$34,MATCH(A346,_FeiertagsDaten,0)),0)</f>
        <v>0</v>
      </c>
      <c r="G346" s="24">
        <f ca="1">IFERROR(INDEX(Ereignisse!$R$2:$R$37,MATCH(A346,_EreignisseDatum,0)),0)</f>
        <v>0</v>
      </c>
      <c r="H346" s="24">
        <f ca="1">IFERROR(INDEX(Ereignisse!$R$2:$R$37,MATCH(A346,_EreignisseDatum,0)+IF(INDEX(_EreignisseHaeufigkeit,MATCH(A346,_EreignisseDatum,0))=2,1,0)),0)</f>
        <v>0</v>
      </c>
      <c r="I346" s="24">
        <f t="shared" ca="1" si="16"/>
        <v>2</v>
      </c>
    </row>
    <row r="347" spans="1:9" x14ac:dyDescent="0.2">
      <c r="A347" s="19">
        <f t="shared" si="17"/>
        <v>44907</v>
      </c>
      <c r="B347" s="24">
        <f ca="1">IFERROR(INDEX(Feiertage!$V$2:$V$34,MATCH(A347,_FeiertagsDaten,0)),0)</f>
        <v>0</v>
      </c>
      <c r="C347" s="24">
        <f ca="1">IFERROR(INDEX(Ereignisse!$O$2:$O$37,MATCH(A347,_EreignisseDatum,0)),0)</f>
        <v>0</v>
      </c>
      <c r="D347" s="24">
        <f ca="1">IFERROR(INDEX(Ereignisse!$O$2:$O$37,MATCH(A347,_EreignisseDatum,0)+IF(INDEX(_EreignisseHaeufigkeit,MATCH(A347,_EreignisseDatum,0))=2,1,0)),0)</f>
        <v>0</v>
      </c>
      <c r="E347" s="24">
        <f t="shared" si="15"/>
        <v>0</v>
      </c>
      <c r="F347" s="24">
        <f ca="1">IFERROR(INDEX(Feiertage!$Y$2:$Y$34,MATCH(A347,_FeiertagsDaten,0)),0)</f>
        <v>0</v>
      </c>
      <c r="G347" s="24">
        <f ca="1">IFERROR(INDEX(Ereignisse!$R$2:$R$37,MATCH(A347,_EreignisseDatum,0)),0)</f>
        <v>0</v>
      </c>
      <c r="H347" s="24">
        <f ca="1">IFERROR(INDEX(Ereignisse!$R$2:$R$37,MATCH(A347,_EreignisseDatum,0)+IF(INDEX(_EreignisseHaeufigkeit,MATCH(A347,_EreignisseDatum,0))=2,1,0)),0)</f>
        <v>0</v>
      </c>
      <c r="I347" s="24">
        <f t="shared" ca="1" si="16"/>
        <v>0</v>
      </c>
    </row>
    <row r="348" spans="1:9" x14ac:dyDescent="0.2">
      <c r="A348" s="19">
        <f t="shared" si="17"/>
        <v>44908</v>
      </c>
      <c r="B348" s="24">
        <f ca="1">IFERROR(INDEX(Feiertage!$V$2:$V$34,MATCH(A348,_FeiertagsDaten,0)),0)</f>
        <v>0</v>
      </c>
      <c r="C348" s="24">
        <f ca="1">IFERROR(INDEX(Ereignisse!$O$2:$O$37,MATCH(A348,_EreignisseDatum,0)),0)</f>
        <v>0</v>
      </c>
      <c r="D348" s="24">
        <f ca="1">IFERROR(INDEX(Ereignisse!$O$2:$O$37,MATCH(A348,_EreignisseDatum,0)+IF(INDEX(_EreignisseHaeufigkeit,MATCH(A348,_EreignisseDatum,0))=2,1,0)),0)</f>
        <v>0</v>
      </c>
      <c r="E348" s="24">
        <f t="shared" si="15"/>
        <v>0</v>
      </c>
      <c r="F348" s="24">
        <f ca="1">IFERROR(INDEX(Feiertage!$Y$2:$Y$34,MATCH(A348,_FeiertagsDaten,0)),0)</f>
        <v>0</v>
      </c>
      <c r="G348" s="24">
        <f ca="1">IFERROR(INDEX(Ereignisse!$R$2:$R$37,MATCH(A348,_EreignisseDatum,0)),0)</f>
        <v>0</v>
      </c>
      <c r="H348" s="24">
        <f ca="1">IFERROR(INDEX(Ereignisse!$R$2:$R$37,MATCH(A348,_EreignisseDatum,0)+IF(INDEX(_EreignisseHaeufigkeit,MATCH(A348,_EreignisseDatum,0))=2,1,0)),0)</f>
        <v>0</v>
      </c>
      <c r="I348" s="24">
        <f t="shared" ca="1" si="16"/>
        <v>0</v>
      </c>
    </row>
    <row r="349" spans="1:9" x14ac:dyDescent="0.2">
      <c r="A349" s="19">
        <f t="shared" si="17"/>
        <v>44909</v>
      </c>
      <c r="B349" s="24">
        <f ca="1">IFERROR(INDEX(Feiertage!$V$2:$V$34,MATCH(A349,_FeiertagsDaten,0)),0)</f>
        <v>0</v>
      </c>
      <c r="C349" s="24">
        <f ca="1">IFERROR(INDEX(Ereignisse!$O$2:$O$37,MATCH(A349,_EreignisseDatum,0)),0)</f>
        <v>0</v>
      </c>
      <c r="D349" s="24">
        <f ca="1">IFERROR(INDEX(Ereignisse!$O$2:$O$37,MATCH(A349,_EreignisseDatum,0)+IF(INDEX(_EreignisseHaeufigkeit,MATCH(A349,_EreignisseDatum,0))=2,1,0)),0)</f>
        <v>0</v>
      </c>
      <c r="E349" s="24">
        <f t="shared" si="15"/>
        <v>0</v>
      </c>
      <c r="F349" s="24">
        <f ca="1">IFERROR(INDEX(Feiertage!$Y$2:$Y$34,MATCH(A349,_FeiertagsDaten,0)),0)</f>
        <v>0</v>
      </c>
      <c r="G349" s="24">
        <f ca="1">IFERROR(INDEX(Ereignisse!$R$2:$R$37,MATCH(A349,_EreignisseDatum,0)),0)</f>
        <v>0</v>
      </c>
      <c r="H349" s="24">
        <f ca="1">IFERROR(INDEX(Ereignisse!$R$2:$R$37,MATCH(A349,_EreignisseDatum,0)+IF(INDEX(_EreignisseHaeufigkeit,MATCH(A349,_EreignisseDatum,0))=2,1,0)),0)</f>
        <v>0</v>
      </c>
      <c r="I349" s="24">
        <f t="shared" ca="1" si="16"/>
        <v>0</v>
      </c>
    </row>
    <row r="350" spans="1:9" x14ac:dyDescent="0.2">
      <c r="A350" s="19">
        <f t="shared" si="17"/>
        <v>44910</v>
      </c>
      <c r="B350" s="24">
        <f ca="1">IFERROR(INDEX(Feiertage!$V$2:$V$34,MATCH(A350,_FeiertagsDaten,0)),0)</f>
        <v>0</v>
      </c>
      <c r="C350" s="24">
        <f ca="1">IFERROR(INDEX(Ereignisse!$O$2:$O$37,MATCH(A350,_EreignisseDatum,0)),0)</f>
        <v>0</v>
      </c>
      <c r="D350" s="24">
        <f ca="1">IFERROR(INDEX(Ereignisse!$O$2:$O$37,MATCH(A350,_EreignisseDatum,0)+IF(INDEX(_EreignisseHaeufigkeit,MATCH(A350,_EreignisseDatum,0))=2,1,0)),0)</f>
        <v>0</v>
      </c>
      <c r="E350" s="24">
        <f t="shared" si="15"/>
        <v>0</v>
      </c>
      <c r="F350" s="24">
        <f ca="1">IFERROR(INDEX(Feiertage!$Y$2:$Y$34,MATCH(A350,_FeiertagsDaten,0)),0)</f>
        <v>0</v>
      </c>
      <c r="G350" s="24">
        <f ca="1">IFERROR(INDEX(Ereignisse!$R$2:$R$37,MATCH(A350,_EreignisseDatum,0)),0)</f>
        <v>0</v>
      </c>
      <c r="H350" s="24">
        <f ca="1">IFERROR(INDEX(Ereignisse!$R$2:$R$37,MATCH(A350,_EreignisseDatum,0)+IF(INDEX(_EreignisseHaeufigkeit,MATCH(A350,_EreignisseDatum,0))=2,1,0)),0)</f>
        <v>0</v>
      </c>
      <c r="I350" s="24">
        <f t="shared" ca="1" si="16"/>
        <v>0</v>
      </c>
    </row>
    <row r="351" spans="1:9" x14ac:dyDescent="0.2">
      <c r="A351" s="19">
        <f t="shared" si="17"/>
        <v>44911</v>
      </c>
      <c r="B351" s="24">
        <f ca="1">IFERROR(INDEX(Feiertage!$V$2:$V$34,MATCH(A351,_FeiertagsDaten,0)),0)</f>
        <v>0</v>
      </c>
      <c r="C351" s="24">
        <f ca="1">IFERROR(INDEX(Ereignisse!$O$2:$O$37,MATCH(A351,_EreignisseDatum,0)),0)</f>
        <v>0</v>
      </c>
      <c r="D351" s="24">
        <f ca="1">IFERROR(INDEX(Ereignisse!$O$2:$O$37,MATCH(A351,_EreignisseDatum,0)+IF(INDEX(_EreignisseHaeufigkeit,MATCH(A351,_EreignisseDatum,0))=2,1,0)),0)</f>
        <v>0</v>
      </c>
      <c r="E351" s="24">
        <f t="shared" si="15"/>
        <v>0</v>
      </c>
      <c r="F351" s="24">
        <f ca="1">IFERROR(INDEX(Feiertage!$Y$2:$Y$34,MATCH(A351,_FeiertagsDaten,0)),0)</f>
        <v>0</v>
      </c>
      <c r="G351" s="24">
        <f ca="1">IFERROR(INDEX(Ereignisse!$R$2:$R$37,MATCH(A351,_EreignisseDatum,0)),0)</f>
        <v>0</v>
      </c>
      <c r="H351" s="24">
        <f ca="1">IFERROR(INDEX(Ereignisse!$R$2:$R$37,MATCH(A351,_EreignisseDatum,0)+IF(INDEX(_EreignisseHaeufigkeit,MATCH(A351,_EreignisseDatum,0))=2,1,0)),0)</f>
        <v>0</v>
      </c>
      <c r="I351" s="24">
        <f t="shared" ca="1" si="16"/>
        <v>0</v>
      </c>
    </row>
    <row r="352" spans="1:9" x14ac:dyDescent="0.2">
      <c r="A352" s="19">
        <f t="shared" si="17"/>
        <v>44912</v>
      </c>
      <c r="B352" s="24">
        <f ca="1">IFERROR(INDEX(Feiertage!$V$2:$V$34,MATCH(A352,_FeiertagsDaten,0)),0)</f>
        <v>0</v>
      </c>
      <c r="C352" s="24">
        <f ca="1">IFERROR(INDEX(Ereignisse!$O$2:$O$37,MATCH(A352,_EreignisseDatum,0)),0)</f>
        <v>0</v>
      </c>
      <c r="D352" s="24">
        <f ca="1">IFERROR(INDEX(Ereignisse!$O$2:$O$37,MATCH(A352,_EreignisseDatum,0)+IF(INDEX(_EreignisseHaeufigkeit,MATCH(A352,_EreignisseDatum,0))=2,1,0)),0)</f>
        <v>0</v>
      </c>
      <c r="E352" s="24">
        <f t="shared" si="15"/>
        <v>1</v>
      </c>
      <c r="F352" s="24">
        <f ca="1">IFERROR(INDEX(Feiertage!$Y$2:$Y$34,MATCH(A352,_FeiertagsDaten,0)),0)</f>
        <v>0</v>
      </c>
      <c r="G352" s="24">
        <f ca="1">IFERROR(INDEX(Ereignisse!$R$2:$R$37,MATCH(A352,_EreignisseDatum,0)),0)</f>
        <v>0</v>
      </c>
      <c r="H352" s="24">
        <f ca="1">IFERROR(INDEX(Ereignisse!$R$2:$R$37,MATCH(A352,_EreignisseDatum,0)+IF(INDEX(_EreignisseHaeufigkeit,MATCH(A352,_EreignisseDatum,0))=2,1,0)),0)</f>
        <v>0</v>
      </c>
      <c r="I352" s="24">
        <f t="shared" ca="1" si="16"/>
        <v>1</v>
      </c>
    </row>
    <row r="353" spans="1:9" x14ac:dyDescent="0.2">
      <c r="A353" s="19">
        <f t="shared" si="17"/>
        <v>44913</v>
      </c>
      <c r="B353" s="24">
        <f ca="1">IFERROR(INDEX(Feiertage!$V$2:$V$34,MATCH(A353,_FeiertagsDaten,0)),0)</f>
        <v>4</v>
      </c>
      <c r="C353" s="24">
        <f ca="1">IFERROR(INDEX(Ereignisse!$O$2:$O$37,MATCH(A353,_EreignisseDatum,0)),0)</f>
        <v>0</v>
      </c>
      <c r="D353" s="24">
        <f ca="1">IFERROR(INDEX(Ereignisse!$O$2:$O$37,MATCH(A353,_EreignisseDatum,0)+IF(INDEX(_EreignisseHaeufigkeit,MATCH(A353,_EreignisseDatum,0))=2,1,0)),0)</f>
        <v>0</v>
      </c>
      <c r="E353" s="24">
        <f t="shared" si="15"/>
        <v>2</v>
      </c>
      <c r="F353" s="24">
        <f ca="1">IFERROR(INDEX(Feiertage!$Y$2:$Y$34,MATCH(A353,_FeiertagsDaten,0)),0)</f>
        <v>0</v>
      </c>
      <c r="G353" s="24">
        <f ca="1">IFERROR(INDEX(Ereignisse!$R$2:$R$37,MATCH(A353,_EreignisseDatum,0)),0)</f>
        <v>0</v>
      </c>
      <c r="H353" s="24">
        <f ca="1">IFERROR(INDEX(Ereignisse!$R$2:$R$37,MATCH(A353,_EreignisseDatum,0)+IF(INDEX(_EreignisseHaeufigkeit,MATCH(A353,_EreignisseDatum,0))=2,1,0)),0)</f>
        <v>0</v>
      </c>
      <c r="I353" s="24">
        <f t="shared" ca="1" si="16"/>
        <v>2</v>
      </c>
    </row>
    <row r="354" spans="1:9" x14ac:dyDescent="0.2">
      <c r="A354" s="19">
        <f t="shared" si="17"/>
        <v>44914</v>
      </c>
      <c r="B354" s="24">
        <f ca="1">IFERROR(INDEX(Feiertage!$V$2:$V$34,MATCH(A354,_FeiertagsDaten,0)),0)</f>
        <v>0</v>
      </c>
      <c r="C354" s="24">
        <f ca="1">IFERROR(INDEX(Ereignisse!$O$2:$O$37,MATCH(A354,_EreignisseDatum,0)),0)</f>
        <v>0</v>
      </c>
      <c r="D354" s="24">
        <f ca="1">IFERROR(INDEX(Ereignisse!$O$2:$O$37,MATCH(A354,_EreignisseDatum,0)+IF(INDEX(_EreignisseHaeufigkeit,MATCH(A354,_EreignisseDatum,0))=2,1,0)),0)</f>
        <v>0</v>
      </c>
      <c r="E354" s="24">
        <f t="shared" si="15"/>
        <v>0</v>
      </c>
      <c r="F354" s="24">
        <f ca="1">IFERROR(INDEX(Feiertage!$Y$2:$Y$34,MATCH(A354,_FeiertagsDaten,0)),0)</f>
        <v>0</v>
      </c>
      <c r="G354" s="24">
        <f ca="1">IFERROR(INDEX(Ereignisse!$R$2:$R$37,MATCH(A354,_EreignisseDatum,0)),0)</f>
        <v>0</v>
      </c>
      <c r="H354" s="24">
        <f ca="1">IFERROR(INDEX(Ereignisse!$R$2:$R$37,MATCH(A354,_EreignisseDatum,0)+IF(INDEX(_EreignisseHaeufigkeit,MATCH(A354,_EreignisseDatum,0))=2,1,0)),0)</f>
        <v>0</v>
      </c>
      <c r="I354" s="24">
        <f t="shared" ca="1" si="16"/>
        <v>0</v>
      </c>
    </row>
    <row r="355" spans="1:9" x14ac:dyDescent="0.2">
      <c r="A355" s="19">
        <f t="shared" si="17"/>
        <v>44915</v>
      </c>
      <c r="B355" s="24">
        <f ca="1">IFERROR(INDEX(Feiertage!$V$2:$V$34,MATCH(A355,_FeiertagsDaten,0)),0)</f>
        <v>0</v>
      </c>
      <c r="C355" s="24">
        <f ca="1">IFERROR(INDEX(Ereignisse!$O$2:$O$37,MATCH(A355,_EreignisseDatum,0)),0)</f>
        <v>0</v>
      </c>
      <c r="D355" s="24">
        <f ca="1">IFERROR(INDEX(Ereignisse!$O$2:$O$37,MATCH(A355,_EreignisseDatum,0)+IF(INDEX(_EreignisseHaeufigkeit,MATCH(A355,_EreignisseDatum,0))=2,1,0)),0)</f>
        <v>0</v>
      </c>
      <c r="E355" s="24">
        <f t="shared" si="15"/>
        <v>0</v>
      </c>
      <c r="F355" s="24">
        <f ca="1">IFERROR(INDEX(Feiertage!$Y$2:$Y$34,MATCH(A355,_FeiertagsDaten,0)),0)</f>
        <v>0</v>
      </c>
      <c r="G355" s="24">
        <f ca="1">IFERROR(INDEX(Ereignisse!$R$2:$R$37,MATCH(A355,_EreignisseDatum,0)),0)</f>
        <v>0</v>
      </c>
      <c r="H355" s="24">
        <f ca="1">IFERROR(INDEX(Ereignisse!$R$2:$R$37,MATCH(A355,_EreignisseDatum,0)+IF(INDEX(_EreignisseHaeufigkeit,MATCH(A355,_EreignisseDatum,0))=2,1,0)),0)</f>
        <v>0</v>
      </c>
      <c r="I355" s="24">
        <f t="shared" ca="1" si="16"/>
        <v>0</v>
      </c>
    </row>
    <row r="356" spans="1:9" x14ac:dyDescent="0.2">
      <c r="A356" s="19">
        <f t="shared" si="17"/>
        <v>44916</v>
      </c>
      <c r="B356" s="24">
        <f ca="1">IFERROR(INDEX(Feiertage!$V$2:$V$34,MATCH(A356,_FeiertagsDaten,0)),0)</f>
        <v>0</v>
      </c>
      <c r="C356" s="24">
        <f ca="1">IFERROR(INDEX(Ereignisse!$O$2:$O$37,MATCH(A356,_EreignisseDatum,0)),0)</f>
        <v>0</v>
      </c>
      <c r="D356" s="24">
        <f ca="1">IFERROR(INDEX(Ereignisse!$O$2:$O$37,MATCH(A356,_EreignisseDatum,0)+IF(INDEX(_EreignisseHaeufigkeit,MATCH(A356,_EreignisseDatum,0))=2,1,0)),0)</f>
        <v>0</v>
      </c>
      <c r="E356" s="24">
        <f t="shared" si="15"/>
        <v>0</v>
      </c>
      <c r="F356" s="24">
        <f ca="1">IFERROR(INDEX(Feiertage!$Y$2:$Y$34,MATCH(A356,_FeiertagsDaten,0)),0)</f>
        <v>0</v>
      </c>
      <c r="G356" s="24">
        <f ca="1">IFERROR(INDEX(Ereignisse!$R$2:$R$37,MATCH(A356,_EreignisseDatum,0)),0)</f>
        <v>0</v>
      </c>
      <c r="H356" s="24">
        <f ca="1">IFERROR(INDEX(Ereignisse!$R$2:$R$37,MATCH(A356,_EreignisseDatum,0)+IF(INDEX(_EreignisseHaeufigkeit,MATCH(A356,_EreignisseDatum,0))=2,1,0)),0)</f>
        <v>0</v>
      </c>
      <c r="I356" s="24">
        <f t="shared" ca="1" si="16"/>
        <v>0</v>
      </c>
    </row>
    <row r="357" spans="1:9" x14ac:dyDescent="0.2">
      <c r="A357" s="19">
        <f t="shared" si="17"/>
        <v>44917</v>
      </c>
      <c r="B357" s="24">
        <f ca="1">IFERROR(INDEX(Feiertage!$V$2:$V$34,MATCH(A357,_FeiertagsDaten,0)),0)</f>
        <v>0</v>
      </c>
      <c r="C357" s="24">
        <f ca="1">IFERROR(INDEX(Ereignisse!$O$2:$O$37,MATCH(A357,_EreignisseDatum,0)),0)</f>
        <v>0</v>
      </c>
      <c r="D357" s="24">
        <f ca="1">IFERROR(INDEX(Ereignisse!$O$2:$O$37,MATCH(A357,_EreignisseDatum,0)+IF(INDEX(_EreignisseHaeufigkeit,MATCH(A357,_EreignisseDatum,0))=2,1,0)),0)</f>
        <v>0</v>
      </c>
      <c r="E357" s="24">
        <f t="shared" si="15"/>
        <v>0</v>
      </c>
      <c r="F357" s="24">
        <f ca="1">IFERROR(INDEX(Feiertage!$Y$2:$Y$34,MATCH(A357,_FeiertagsDaten,0)),0)</f>
        <v>0</v>
      </c>
      <c r="G357" s="24">
        <f ca="1">IFERROR(INDEX(Ereignisse!$R$2:$R$37,MATCH(A357,_EreignisseDatum,0)),0)</f>
        <v>0</v>
      </c>
      <c r="H357" s="24">
        <f ca="1">IFERROR(INDEX(Ereignisse!$R$2:$R$37,MATCH(A357,_EreignisseDatum,0)+IF(INDEX(_EreignisseHaeufigkeit,MATCH(A357,_EreignisseDatum,0))=2,1,0)),0)</f>
        <v>0</v>
      </c>
      <c r="I357" s="24">
        <f t="shared" ca="1" si="16"/>
        <v>0</v>
      </c>
    </row>
    <row r="358" spans="1:9" x14ac:dyDescent="0.2">
      <c r="A358" s="19">
        <f t="shared" si="17"/>
        <v>44918</v>
      </c>
      <c r="B358" s="24">
        <f ca="1">IFERROR(INDEX(Feiertage!$V$2:$V$34,MATCH(A358,_FeiertagsDaten,0)),0)</f>
        <v>0</v>
      </c>
      <c r="C358" s="24">
        <f ca="1">IFERROR(INDEX(Ereignisse!$O$2:$O$37,MATCH(A358,_EreignisseDatum,0)),0)</f>
        <v>0</v>
      </c>
      <c r="D358" s="24">
        <f ca="1">IFERROR(INDEX(Ereignisse!$O$2:$O$37,MATCH(A358,_EreignisseDatum,0)+IF(INDEX(_EreignisseHaeufigkeit,MATCH(A358,_EreignisseDatum,0))=2,1,0)),0)</f>
        <v>0</v>
      </c>
      <c r="E358" s="24">
        <f t="shared" si="15"/>
        <v>0</v>
      </c>
      <c r="F358" s="24">
        <f ca="1">IFERROR(INDEX(Feiertage!$Y$2:$Y$34,MATCH(A358,_FeiertagsDaten,0)),0)</f>
        <v>0</v>
      </c>
      <c r="G358" s="24">
        <f ca="1">IFERROR(INDEX(Ereignisse!$R$2:$R$37,MATCH(A358,_EreignisseDatum,0)),0)</f>
        <v>0</v>
      </c>
      <c r="H358" s="24">
        <f ca="1">IFERROR(INDEX(Ereignisse!$R$2:$R$37,MATCH(A358,_EreignisseDatum,0)+IF(INDEX(_EreignisseHaeufigkeit,MATCH(A358,_EreignisseDatum,0))=2,1,0)),0)</f>
        <v>0</v>
      </c>
      <c r="I358" s="24">
        <f t="shared" ca="1" si="16"/>
        <v>0</v>
      </c>
    </row>
    <row r="359" spans="1:9" x14ac:dyDescent="0.2">
      <c r="A359" s="19">
        <f t="shared" si="17"/>
        <v>44919</v>
      </c>
      <c r="B359" s="24">
        <f ca="1">IFERROR(INDEX(Feiertage!$V$2:$V$34,MATCH(A359,_FeiertagsDaten,0)),0)</f>
        <v>4</v>
      </c>
      <c r="C359" s="24">
        <f ca="1">IFERROR(INDEX(Ereignisse!$O$2:$O$37,MATCH(A359,_EreignisseDatum,0)),0)</f>
        <v>0</v>
      </c>
      <c r="D359" s="24">
        <f ca="1">IFERROR(INDEX(Ereignisse!$O$2:$O$37,MATCH(A359,_EreignisseDatum,0)+IF(INDEX(_EreignisseHaeufigkeit,MATCH(A359,_EreignisseDatum,0))=2,1,0)),0)</f>
        <v>0</v>
      </c>
      <c r="E359" s="24">
        <f t="shared" si="15"/>
        <v>1</v>
      </c>
      <c r="F359" s="24">
        <f ca="1">IFERROR(INDEX(Feiertage!$Y$2:$Y$34,MATCH(A359,_FeiertagsDaten,0)),0)</f>
        <v>0</v>
      </c>
      <c r="G359" s="24">
        <f ca="1">IFERROR(INDEX(Ereignisse!$R$2:$R$37,MATCH(A359,_EreignisseDatum,0)),0)</f>
        <v>1</v>
      </c>
      <c r="H359" s="24">
        <f ca="1">IFERROR(INDEX(Ereignisse!$R$2:$R$37,MATCH(A359,_EreignisseDatum,0)+IF(INDEX(_EreignisseHaeufigkeit,MATCH(A359,_EreignisseDatum,0))=2,1,0)),0)</f>
        <v>1</v>
      </c>
      <c r="I359" s="24">
        <f t="shared" ca="1" si="16"/>
        <v>1</v>
      </c>
    </row>
    <row r="360" spans="1:9" x14ac:dyDescent="0.2">
      <c r="A360" s="19">
        <f t="shared" si="17"/>
        <v>44920</v>
      </c>
      <c r="B360" s="24">
        <f ca="1">IFERROR(INDEX(Feiertage!$V$2:$V$34,MATCH(A360,_FeiertagsDaten,0)),0)</f>
        <v>4</v>
      </c>
      <c r="C360" s="24">
        <f ca="1">IFERROR(INDEX(Ereignisse!$O$2:$O$37,MATCH(A360,_EreignisseDatum,0)),0)</f>
        <v>0</v>
      </c>
      <c r="D360" s="24">
        <f ca="1">IFERROR(INDEX(Ereignisse!$O$2:$O$37,MATCH(A360,_EreignisseDatum,0)+IF(INDEX(_EreignisseHaeufigkeit,MATCH(A360,_EreignisseDatum,0))=2,1,0)),0)</f>
        <v>0</v>
      </c>
      <c r="E360" s="24">
        <f t="shared" si="15"/>
        <v>2</v>
      </c>
      <c r="F360" s="24">
        <f ca="1">IFERROR(INDEX(Feiertage!$Y$2:$Y$34,MATCH(A360,_FeiertagsDaten,0)),0)</f>
        <v>2</v>
      </c>
      <c r="G360" s="24">
        <f ca="1">IFERROR(INDEX(Ereignisse!$R$2:$R$37,MATCH(A360,_EreignisseDatum,0)),0)</f>
        <v>0</v>
      </c>
      <c r="H360" s="24">
        <f ca="1">IFERROR(INDEX(Ereignisse!$R$2:$R$37,MATCH(A360,_EreignisseDatum,0)+IF(INDEX(_EreignisseHaeufigkeit,MATCH(A360,_EreignisseDatum,0))=2,1,0)),0)</f>
        <v>0</v>
      </c>
      <c r="I360" s="24">
        <f t="shared" ca="1" si="16"/>
        <v>2</v>
      </c>
    </row>
    <row r="361" spans="1:9" x14ac:dyDescent="0.2">
      <c r="A361" s="19">
        <f t="shared" si="17"/>
        <v>44921</v>
      </c>
      <c r="B361" s="24">
        <f ca="1">IFERROR(INDEX(Feiertage!$V$2:$V$34,MATCH(A361,_FeiertagsDaten,0)),0)</f>
        <v>4</v>
      </c>
      <c r="C361" s="24">
        <f ca="1">IFERROR(INDEX(Ereignisse!$O$2:$O$37,MATCH(A361,_EreignisseDatum,0)),0)</f>
        <v>0</v>
      </c>
      <c r="D361" s="24">
        <f ca="1">IFERROR(INDEX(Ereignisse!$O$2:$O$37,MATCH(A361,_EreignisseDatum,0)+IF(INDEX(_EreignisseHaeufigkeit,MATCH(A361,_EreignisseDatum,0))=2,1,0)),0)</f>
        <v>0</v>
      </c>
      <c r="E361" s="24">
        <f t="shared" si="15"/>
        <v>0</v>
      </c>
      <c r="F361" s="24">
        <f ca="1">IFERROR(INDEX(Feiertage!$Y$2:$Y$34,MATCH(A361,_FeiertagsDaten,0)),0)</f>
        <v>2</v>
      </c>
      <c r="G361" s="24">
        <f ca="1">IFERROR(INDEX(Ereignisse!$R$2:$R$37,MATCH(A361,_EreignisseDatum,0)),0)</f>
        <v>0</v>
      </c>
      <c r="H361" s="24">
        <f ca="1">IFERROR(INDEX(Ereignisse!$R$2:$R$37,MATCH(A361,_EreignisseDatum,0)+IF(INDEX(_EreignisseHaeufigkeit,MATCH(A361,_EreignisseDatum,0))=2,1,0)),0)</f>
        <v>0</v>
      </c>
      <c r="I361" s="24">
        <f t="shared" ca="1" si="16"/>
        <v>2</v>
      </c>
    </row>
    <row r="362" spans="1:9" x14ac:dyDescent="0.2">
      <c r="A362" s="19">
        <f t="shared" si="17"/>
        <v>44922</v>
      </c>
      <c r="B362" s="24">
        <f ca="1">IFERROR(INDEX(Feiertage!$V$2:$V$34,MATCH(A362,_FeiertagsDaten,0)),0)</f>
        <v>0</v>
      </c>
      <c r="C362" s="24">
        <f ca="1">IFERROR(INDEX(Ereignisse!$O$2:$O$37,MATCH(A362,_EreignisseDatum,0)),0)</f>
        <v>0</v>
      </c>
      <c r="D362" s="24">
        <f ca="1">IFERROR(INDEX(Ereignisse!$O$2:$O$37,MATCH(A362,_EreignisseDatum,0)+IF(INDEX(_EreignisseHaeufigkeit,MATCH(A362,_EreignisseDatum,0))=2,1,0)),0)</f>
        <v>0</v>
      </c>
      <c r="E362" s="24">
        <f t="shared" si="15"/>
        <v>0</v>
      </c>
      <c r="F362" s="24">
        <f ca="1">IFERROR(INDEX(Feiertage!$Y$2:$Y$34,MATCH(A362,_FeiertagsDaten,0)),0)</f>
        <v>0</v>
      </c>
      <c r="G362" s="24">
        <f ca="1">IFERROR(INDEX(Ereignisse!$R$2:$R$37,MATCH(A362,_EreignisseDatum,0)),0)</f>
        <v>1</v>
      </c>
      <c r="H362" s="24">
        <f ca="1">IFERROR(INDEX(Ereignisse!$R$2:$R$37,MATCH(A362,_EreignisseDatum,0)+IF(INDEX(_EreignisseHaeufigkeit,MATCH(A362,_EreignisseDatum,0))=2,1,0)),0)</f>
        <v>1</v>
      </c>
      <c r="I362" s="24">
        <f t="shared" ca="1" si="16"/>
        <v>1</v>
      </c>
    </row>
    <row r="363" spans="1:9" x14ac:dyDescent="0.2">
      <c r="A363" s="19">
        <f t="shared" si="17"/>
        <v>44923</v>
      </c>
      <c r="B363" s="24">
        <f ca="1">IFERROR(INDEX(Feiertage!$V$2:$V$34,MATCH(A363,_FeiertagsDaten,0)),0)</f>
        <v>0</v>
      </c>
      <c r="C363" s="24">
        <f ca="1">IFERROR(INDEX(Ereignisse!$O$2:$O$37,MATCH(A363,_EreignisseDatum,0)),0)</f>
        <v>0</v>
      </c>
      <c r="D363" s="24">
        <f ca="1">IFERROR(INDEX(Ereignisse!$O$2:$O$37,MATCH(A363,_EreignisseDatum,0)+IF(INDEX(_EreignisseHaeufigkeit,MATCH(A363,_EreignisseDatum,0))=2,1,0)),0)</f>
        <v>0</v>
      </c>
      <c r="E363" s="24">
        <f t="shared" si="15"/>
        <v>0</v>
      </c>
      <c r="F363" s="24">
        <f ca="1">IFERROR(INDEX(Feiertage!$Y$2:$Y$34,MATCH(A363,_FeiertagsDaten,0)),0)</f>
        <v>0</v>
      </c>
      <c r="G363" s="24">
        <f ca="1">IFERROR(INDEX(Ereignisse!$R$2:$R$37,MATCH(A363,_EreignisseDatum,0)),0)</f>
        <v>1</v>
      </c>
      <c r="H363" s="24">
        <f ca="1">IFERROR(INDEX(Ereignisse!$R$2:$R$37,MATCH(A363,_EreignisseDatum,0)+IF(INDEX(_EreignisseHaeufigkeit,MATCH(A363,_EreignisseDatum,0))=2,1,0)),0)</f>
        <v>1</v>
      </c>
      <c r="I363" s="24">
        <f t="shared" ca="1" si="16"/>
        <v>1</v>
      </c>
    </row>
    <row r="364" spans="1:9" x14ac:dyDescent="0.2">
      <c r="A364" s="19">
        <f t="shared" si="17"/>
        <v>44924</v>
      </c>
      <c r="B364" s="24">
        <f ca="1">IFERROR(INDEX(Feiertage!$V$2:$V$34,MATCH(A364,_FeiertagsDaten,0)),0)</f>
        <v>0</v>
      </c>
      <c r="C364" s="24">
        <f ca="1">IFERROR(INDEX(Ereignisse!$O$2:$O$37,MATCH(A364,_EreignisseDatum,0)),0)</f>
        <v>0</v>
      </c>
      <c r="D364" s="24">
        <f ca="1">IFERROR(INDEX(Ereignisse!$O$2:$O$37,MATCH(A364,_EreignisseDatum,0)+IF(INDEX(_EreignisseHaeufigkeit,MATCH(A364,_EreignisseDatum,0))=2,1,0)),0)</f>
        <v>0</v>
      </c>
      <c r="E364" s="24">
        <f t="shared" si="15"/>
        <v>0</v>
      </c>
      <c r="F364" s="24">
        <f ca="1">IFERROR(INDEX(Feiertage!$Y$2:$Y$34,MATCH(A364,_FeiertagsDaten,0)),0)</f>
        <v>0</v>
      </c>
      <c r="G364" s="24">
        <f ca="1">IFERROR(INDEX(Ereignisse!$R$2:$R$37,MATCH(A364,_EreignisseDatum,0)),0)</f>
        <v>1</v>
      </c>
      <c r="H364" s="24">
        <f ca="1">IFERROR(INDEX(Ereignisse!$R$2:$R$37,MATCH(A364,_EreignisseDatum,0)+IF(INDEX(_EreignisseHaeufigkeit,MATCH(A364,_EreignisseDatum,0))=2,1,0)),0)</f>
        <v>1</v>
      </c>
      <c r="I364" s="24">
        <f t="shared" ca="1" si="16"/>
        <v>1</v>
      </c>
    </row>
    <row r="365" spans="1:9" x14ac:dyDescent="0.2">
      <c r="A365" s="19">
        <f t="shared" si="17"/>
        <v>44925</v>
      </c>
      <c r="B365" s="24">
        <f ca="1">IFERROR(INDEX(Feiertage!$V$2:$V$34,MATCH(A365,_FeiertagsDaten,0)),0)</f>
        <v>0</v>
      </c>
      <c r="C365" s="24">
        <f ca="1">IFERROR(INDEX(Ereignisse!$O$2:$O$37,MATCH(A365,_EreignisseDatum,0)),0)</f>
        <v>0</v>
      </c>
      <c r="D365" s="24">
        <f ca="1">IFERROR(INDEX(Ereignisse!$O$2:$O$37,MATCH(A365,_EreignisseDatum,0)+IF(INDEX(_EreignisseHaeufigkeit,MATCH(A365,_EreignisseDatum,0))=2,1,0)),0)</f>
        <v>0</v>
      </c>
      <c r="E365" s="24">
        <f t="shared" si="15"/>
        <v>0</v>
      </c>
      <c r="F365" s="24">
        <f ca="1">IFERROR(INDEX(Feiertage!$Y$2:$Y$34,MATCH(A365,_FeiertagsDaten,0)),0)</f>
        <v>0</v>
      </c>
      <c r="G365" s="24">
        <f ca="1">IFERROR(INDEX(Ereignisse!$R$2:$R$37,MATCH(A365,_EreignisseDatum,0)),0)</f>
        <v>1</v>
      </c>
      <c r="H365" s="24">
        <f ca="1">IFERROR(INDEX(Ereignisse!$R$2:$R$37,MATCH(A365,_EreignisseDatum,0)+IF(INDEX(_EreignisseHaeufigkeit,MATCH(A365,_EreignisseDatum,0))=2,1,0)),0)</f>
        <v>1</v>
      </c>
      <c r="I365" s="24">
        <f t="shared" ca="1" si="16"/>
        <v>1</v>
      </c>
    </row>
    <row r="366" spans="1:9" x14ac:dyDescent="0.2">
      <c r="A366" s="19">
        <f t="shared" si="17"/>
        <v>44926</v>
      </c>
      <c r="B366" s="24">
        <f ca="1">IFERROR(INDEX(Feiertage!$V$2:$V$34,MATCH(A366,_FeiertagsDaten,0)),0)</f>
        <v>4</v>
      </c>
      <c r="C366" s="24">
        <f ca="1">IFERROR(INDEX(Ereignisse!$O$2:$O$37,MATCH(A366,_EreignisseDatum,0)),0)</f>
        <v>0</v>
      </c>
      <c r="D366" s="24">
        <f ca="1">IFERROR(INDEX(Ereignisse!$O$2:$O$37,MATCH(A366,_EreignisseDatum,0)+IF(INDEX(_EreignisseHaeufigkeit,MATCH(A366,_EreignisseDatum,0))=2,1,0)),0)</f>
        <v>0</v>
      </c>
      <c r="E366" s="24">
        <f t="shared" si="15"/>
        <v>1</v>
      </c>
      <c r="F366" s="24">
        <f ca="1">IFERROR(INDEX(Feiertage!$Y$2:$Y$34,MATCH(A366,_FeiertagsDaten,0)),0)</f>
        <v>0</v>
      </c>
      <c r="G366" s="24">
        <f ca="1">IFERROR(INDEX(Ereignisse!$R$2:$R$37,MATCH(A366,_EreignisseDatum,0)),0)</f>
        <v>1</v>
      </c>
      <c r="H366" s="24">
        <f ca="1">IFERROR(INDEX(Ereignisse!$R$2:$R$37,MATCH(A366,_EreignisseDatum,0)+IF(INDEX(_EreignisseHaeufigkeit,MATCH(A366,_EreignisseDatum,0))=2,1,0)),0)</f>
        <v>1</v>
      </c>
      <c r="I366" s="24">
        <f t="shared" ca="1" si="16"/>
        <v>1</v>
      </c>
    </row>
    <row r="367" spans="1:9" x14ac:dyDescent="0.2">
      <c r="A367" s="19">
        <f t="shared" si="17"/>
        <v>44927</v>
      </c>
      <c r="B367" s="24">
        <f ca="1">IFERROR(INDEX(Feiertage!$V$2:$V$34,MATCH(A367,_FeiertagsDaten,0)),0)</f>
        <v>0</v>
      </c>
      <c r="C367" s="24">
        <f ca="1">IFERROR(INDEX(Ereignisse!$O$2:$O$37,MATCH(A367,_EreignisseDatum,0)),0)</f>
        <v>0</v>
      </c>
      <c r="D367" s="24">
        <f ca="1">IFERROR(INDEX(Ereignisse!$O$2:$O$37,MATCH(A367,_EreignisseDatum,0)+IF(INDEX(_EreignisseHaeufigkeit,MATCH(A367,_EreignisseDatum,0))=2,1,0)),0)</f>
        <v>0</v>
      </c>
      <c r="E367" s="24">
        <f t="shared" si="15"/>
        <v>2</v>
      </c>
      <c r="F367" s="24">
        <f ca="1">IFERROR(INDEX(Feiertage!$Y$2:$Y$34,MATCH(A367,_FeiertagsDaten,0)),0)</f>
        <v>0</v>
      </c>
      <c r="G367" s="24">
        <f ca="1">IFERROR(INDEX(Ereignisse!$R$2:$R$37,MATCH(A367,_EreignisseDatum,0)),0)</f>
        <v>0</v>
      </c>
      <c r="H367" s="24">
        <f ca="1">IFERROR(INDEX(Ereignisse!$R$2:$R$37,MATCH(A367,_EreignisseDatum,0)+IF(INDEX(_EreignisseHaeufigkeit,MATCH(A367,_EreignisseDatum,0))=2,1,0)),0)</f>
        <v>0</v>
      </c>
      <c r="I367" s="24">
        <f t="shared" ca="1" si="16"/>
        <v>2</v>
      </c>
    </row>
  </sheetData>
  <sheetProtection password="FF95" sheet="1" objects="1" scenarios="1" selectLockedCells="1" selectUnlockedCells="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BG254"/>
  <sheetViews>
    <sheetView zoomScaleNormal="100" workbookViewId="0">
      <selection sqref="A1:AV1"/>
    </sheetView>
  </sheetViews>
  <sheetFormatPr baseColWidth="10" defaultRowHeight="12.75" x14ac:dyDescent="0.2"/>
  <cols>
    <col min="1" max="1" width="10" customWidth="1"/>
    <col min="2" max="2" width="9.28515625" customWidth="1"/>
    <col min="3" max="3" width="18" customWidth="1"/>
    <col min="4" max="4" width="11.5703125" customWidth="1"/>
    <col min="5" max="5" width="10" customWidth="1"/>
    <col min="6" max="6" width="9.28515625" customWidth="1"/>
    <col min="7" max="7" width="18" customWidth="1"/>
    <col min="8" max="8" width="11.5703125" customWidth="1"/>
    <col min="9" max="9" width="10" customWidth="1"/>
    <col min="10" max="10" width="9.28515625" customWidth="1"/>
    <col min="11" max="11" width="18" customWidth="1"/>
    <col min="12" max="12" width="11.5703125" customWidth="1"/>
    <col min="13" max="13" width="10" customWidth="1"/>
    <col min="14" max="14" width="9.28515625" customWidth="1"/>
    <col min="15" max="15" width="18" customWidth="1"/>
    <col min="16" max="16" width="11.5703125" customWidth="1"/>
    <col min="17" max="17" width="10" customWidth="1"/>
    <col min="18" max="18" width="9.28515625" customWidth="1"/>
    <col min="19" max="19" width="18" customWidth="1"/>
    <col min="20" max="20" width="11.5703125" customWidth="1"/>
    <col min="21" max="21" width="10" customWidth="1"/>
    <col min="22" max="22" width="9.28515625" customWidth="1"/>
    <col min="23" max="23" width="18" customWidth="1"/>
    <col min="24" max="24" width="11.5703125" customWidth="1"/>
    <col min="25" max="25" width="10" customWidth="1"/>
    <col min="26" max="26" width="9.28515625" customWidth="1"/>
    <col min="27" max="27" width="18" customWidth="1"/>
    <col min="28" max="28" width="11.5703125" customWidth="1"/>
    <col min="29" max="29" width="10" customWidth="1"/>
    <col min="30" max="30" width="9.28515625" customWidth="1"/>
    <col min="31" max="31" width="18" customWidth="1"/>
    <col min="32" max="32" width="11.5703125" customWidth="1"/>
    <col min="33" max="33" width="10" customWidth="1"/>
    <col min="34" max="34" width="9.28515625" customWidth="1"/>
    <col min="35" max="35" width="18" customWidth="1"/>
    <col min="36" max="36" width="11.5703125" customWidth="1"/>
    <col min="37" max="37" width="10" customWidth="1"/>
    <col min="38" max="38" width="9.28515625" customWidth="1"/>
    <col min="39" max="39" width="18" customWidth="1"/>
    <col min="40" max="40" width="11.5703125" customWidth="1"/>
    <col min="41" max="41" width="10" customWidth="1"/>
    <col min="42" max="42" width="9.28515625" customWidth="1"/>
    <col min="43" max="43" width="18" customWidth="1"/>
    <col min="44" max="44" width="11.5703125" customWidth="1"/>
    <col min="45" max="45" width="10" customWidth="1"/>
    <col min="46" max="46" width="9.28515625" customWidth="1"/>
    <col min="47" max="47" width="18" customWidth="1"/>
    <col min="48" max="48" width="11.5703125" customWidth="1"/>
  </cols>
  <sheetData>
    <row r="1" spans="1:59" ht="113.25" customHeight="1" thickBot="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20"/>
      <c r="AX1" s="20"/>
      <c r="AY1" s="20"/>
      <c r="AZ1" s="20"/>
      <c r="BA1" s="20"/>
      <c r="BB1" s="20"/>
      <c r="BC1" s="20"/>
      <c r="BD1" s="20"/>
      <c r="BE1" s="20"/>
      <c r="BF1" s="20"/>
      <c r="BG1" s="20"/>
    </row>
    <row r="2" spans="1:59" ht="60.75" customHeight="1" thickTop="1" thickBot="1" x14ac:dyDescent="0.25">
      <c r="A2" s="126"/>
      <c r="B2" s="127"/>
      <c r="C2" s="127"/>
      <c r="D2" s="128"/>
      <c r="E2" s="126"/>
      <c r="F2" s="127"/>
      <c r="G2" s="127"/>
      <c r="H2" s="128"/>
      <c r="I2" s="126"/>
      <c r="J2" s="127"/>
      <c r="K2" s="127"/>
      <c r="L2" s="128"/>
      <c r="M2" s="126"/>
      <c r="N2" s="127"/>
      <c r="O2" s="127"/>
      <c r="P2" s="128"/>
      <c r="Q2" s="126"/>
      <c r="R2" s="127"/>
      <c r="S2" s="127"/>
      <c r="T2" s="128"/>
      <c r="U2" s="126"/>
      <c r="V2" s="127"/>
      <c r="W2" s="127"/>
      <c r="X2" s="128"/>
      <c r="Y2" s="126"/>
      <c r="Z2" s="127"/>
      <c r="AA2" s="127"/>
      <c r="AB2" s="128"/>
      <c r="AC2" s="126"/>
      <c r="AD2" s="127"/>
      <c r="AE2" s="127"/>
      <c r="AF2" s="128"/>
      <c r="AG2" s="126"/>
      <c r="AH2" s="127"/>
      <c r="AI2" s="127"/>
      <c r="AJ2" s="128"/>
      <c r="AK2" s="126"/>
      <c r="AL2" s="127"/>
      <c r="AM2" s="127"/>
      <c r="AN2" s="128"/>
      <c r="AO2" s="126"/>
      <c r="AP2" s="127"/>
      <c r="AQ2" s="127"/>
      <c r="AR2" s="128"/>
      <c r="AS2" s="126"/>
      <c r="AT2" s="127"/>
      <c r="AU2" s="127"/>
      <c r="AV2" s="128"/>
    </row>
    <row r="3" spans="1:59" ht="17.25" customHeight="1" x14ac:dyDescent="0.2">
      <c r="A3" s="117">
        <f ca="1">VLOOKUP(Jahresplaner!A3,FormatCode!$A$2:$I$367,9)</f>
        <v>2</v>
      </c>
      <c r="B3" s="120">
        <f ca="1">A3</f>
        <v>2</v>
      </c>
      <c r="C3" s="122">
        <f ca="1">A3+VLOOKUP(Jahresplaner!A3,FormatCode!$A$2:$B$367,2)</f>
        <v>6</v>
      </c>
      <c r="D3" s="124">
        <f ca="1">A3</f>
        <v>2</v>
      </c>
      <c r="E3" s="117">
        <f ca="1">VLOOKUP(Jahresplaner!E3,FormatCode!$A$2:$I$367,9)</f>
        <v>0</v>
      </c>
      <c r="F3" s="120">
        <f ca="1">E3</f>
        <v>0</v>
      </c>
      <c r="G3" s="122">
        <f ca="1">E3+VLOOKUP(Jahresplaner!E3,FormatCode!$A$2:$B$367,2)</f>
        <v>0</v>
      </c>
      <c r="H3" s="124">
        <f ca="1">E3</f>
        <v>0</v>
      </c>
      <c r="I3" s="117">
        <f ca="1">VLOOKUP(Jahresplaner!I3,FormatCode!$A$2:$I$367,9)</f>
        <v>0</v>
      </c>
      <c r="J3" s="120">
        <f ca="1">I3</f>
        <v>0</v>
      </c>
      <c r="K3" s="122">
        <f ca="1">I3+VLOOKUP(Jahresplaner!I3,FormatCode!$A$2:$B$367,2)</f>
        <v>4</v>
      </c>
      <c r="L3" s="124">
        <f ca="1">I3</f>
        <v>0</v>
      </c>
      <c r="M3" s="117">
        <f ca="1">VLOOKUP(Jahresplaner!M3,FormatCode!$A$2:$I$367,9)</f>
        <v>0</v>
      </c>
      <c r="N3" s="120">
        <f ca="1">M3</f>
        <v>0</v>
      </c>
      <c r="O3" s="122">
        <f ca="1">M3+VLOOKUP(Jahresplaner!M3,FormatCode!$A$2:$B$367,2)</f>
        <v>0</v>
      </c>
      <c r="P3" s="124">
        <f ca="1">M3</f>
        <v>0</v>
      </c>
      <c r="Q3" s="117">
        <f ca="1">VLOOKUP(Jahresplaner!Q3,FormatCode!$A$2:$I$367,9)</f>
        <v>2</v>
      </c>
      <c r="R3" s="120">
        <f ca="1">Q3</f>
        <v>2</v>
      </c>
      <c r="S3" s="122">
        <f ca="1">Q3+VLOOKUP(Jahresplaner!Q3,FormatCode!$A$2:$B$367,2)</f>
        <v>6</v>
      </c>
      <c r="T3" s="124">
        <f ca="1">Q3</f>
        <v>2</v>
      </c>
      <c r="U3" s="117">
        <f ca="1">VLOOKUP(Jahresplaner!U3,FormatCode!$A$2:$I$367,9)</f>
        <v>0</v>
      </c>
      <c r="V3" s="120">
        <f ca="1">U3</f>
        <v>0</v>
      </c>
      <c r="W3" s="122">
        <f ca="1">U3+VLOOKUP(Jahresplaner!U3,FormatCode!$A$2:$B$367,2)</f>
        <v>0</v>
      </c>
      <c r="X3" s="124">
        <f ca="1">U3</f>
        <v>0</v>
      </c>
      <c r="Y3" s="117">
        <f ca="1">VLOOKUP(Jahresplaner!Y3,FormatCode!$A$2:$I$367,9)</f>
        <v>0</v>
      </c>
      <c r="Z3" s="120">
        <f ca="1">Y3</f>
        <v>0</v>
      </c>
      <c r="AA3" s="122">
        <f ca="1">Y3+VLOOKUP(Jahresplaner!Y3,FormatCode!$A$2:$B$367,2)</f>
        <v>0</v>
      </c>
      <c r="AB3" s="124">
        <f ca="1">Y3</f>
        <v>0</v>
      </c>
      <c r="AC3" s="117">
        <f ca="1">VLOOKUP(Jahresplaner!AC3,FormatCode!$A$2:$I$367,9)</f>
        <v>0</v>
      </c>
      <c r="AD3" s="120">
        <f ca="1">AC3</f>
        <v>0</v>
      </c>
      <c r="AE3" s="122">
        <f ca="1">AC3+VLOOKUP(Jahresplaner!AC3,FormatCode!$A$2:$B$367,2)</f>
        <v>0</v>
      </c>
      <c r="AF3" s="124">
        <f ca="1">AC3</f>
        <v>0</v>
      </c>
      <c r="AG3" s="117">
        <f ca="1">VLOOKUP(Jahresplaner!AG3,FormatCode!$A$2:$I$367,9)</f>
        <v>1</v>
      </c>
      <c r="AH3" s="120">
        <f ca="1">AG3</f>
        <v>1</v>
      </c>
      <c r="AI3" s="122">
        <f ca="1">AG3+VLOOKUP(Jahresplaner!AG3,FormatCode!$A$2:$B$367,2)</f>
        <v>1</v>
      </c>
      <c r="AJ3" s="124">
        <f ca="1">AG3</f>
        <v>1</v>
      </c>
      <c r="AK3" s="117">
        <f ca="1">VLOOKUP(Jahresplaner!AK3,FormatCode!$A$2:$I$367,9)</f>
        <v>1</v>
      </c>
      <c r="AL3" s="120">
        <f ca="1">AK3</f>
        <v>1</v>
      </c>
      <c r="AM3" s="122">
        <f ca="1">AK3+VLOOKUP(Jahresplaner!AK3,FormatCode!$A$2:$B$367,2)</f>
        <v>1</v>
      </c>
      <c r="AN3" s="124">
        <f ca="1">AK3</f>
        <v>1</v>
      </c>
      <c r="AO3" s="117">
        <f ca="1">VLOOKUP(Jahresplaner!AO3,FormatCode!$A$2:$I$367,9)</f>
        <v>2</v>
      </c>
      <c r="AP3" s="120">
        <f ca="1">AO3</f>
        <v>2</v>
      </c>
      <c r="AQ3" s="122">
        <f ca="1">AO3+VLOOKUP(Jahresplaner!AO3,FormatCode!$A$2:$B$367,2)</f>
        <v>6</v>
      </c>
      <c r="AR3" s="124">
        <f ca="1">AO3</f>
        <v>2</v>
      </c>
      <c r="AS3" s="117">
        <f ca="1">VLOOKUP(Jahresplaner!AS3,FormatCode!$A$2:$I$367,9)</f>
        <v>0</v>
      </c>
      <c r="AT3" s="120">
        <f ca="1">AS3</f>
        <v>0</v>
      </c>
      <c r="AU3" s="122">
        <f ca="1">AS3+VLOOKUP(Jahresplaner!AS3,FormatCode!$A$2:$B$367,2)</f>
        <v>0</v>
      </c>
      <c r="AV3" s="124">
        <f ca="1">AS3</f>
        <v>0</v>
      </c>
    </row>
    <row r="4" spans="1:59" ht="17.25" customHeight="1" x14ac:dyDescent="0.2">
      <c r="A4" s="118"/>
      <c r="B4" s="121"/>
      <c r="C4" s="123"/>
      <c r="D4" s="125"/>
      <c r="E4" s="118"/>
      <c r="F4" s="121"/>
      <c r="G4" s="123"/>
      <c r="H4" s="125"/>
      <c r="I4" s="118"/>
      <c r="J4" s="121"/>
      <c r="K4" s="123"/>
      <c r="L4" s="125"/>
      <c r="M4" s="118"/>
      <c r="N4" s="121"/>
      <c r="O4" s="123"/>
      <c r="P4" s="125"/>
      <c r="Q4" s="118"/>
      <c r="R4" s="121"/>
      <c r="S4" s="123"/>
      <c r="T4" s="125"/>
      <c r="U4" s="118"/>
      <c r="V4" s="121"/>
      <c r="W4" s="123"/>
      <c r="X4" s="125"/>
      <c r="Y4" s="118"/>
      <c r="Z4" s="121"/>
      <c r="AA4" s="123"/>
      <c r="AB4" s="125"/>
      <c r="AC4" s="118"/>
      <c r="AD4" s="121"/>
      <c r="AE4" s="123"/>
      <c r="AF4" s="125"/>
      <c r="AG4" s="118"/>
      <c r="AH4" s="121"/>
      <c r="AI4" s="123"/>
      <c r="AJ4" s="125"/>
      <c r="AK4" s="118"/>
      <c r="AL4" s="121"/>
      <c r="AM4" s="123"/>
      <c r="AN4" s="125"/>
      <c r="AO4" s="118"/>
      <c r="AP4" s="121"/>
      <c r="AQ4" s="123"/>
      <c r="AR4" s="125"/>
      <c r="AS4" s="118"/>
      <c r="AT4" s="121"/>
      <c r="AU4" s="123"/>
      <c r="AV4" s="125"/>
    </row>
    <row r="5" spans="1:59" ht="17.25" customHeight="1" x14ac:dyDescent="0.2">
      <c r="A5" s="118"/>
      <c r="B5" s="121"/>
      <c r="C5" s="21">
        <f ca="1">A3+VLOOKUP(Jahresplaner!A3,FormatCode!$A$2:$C$367,3)</f>
        <v>2</v>
      </c>
      <c r="D5" s="115">
        <f ca="1">A3</f>
        <v>2</v>
      </c>
      <c r="E5" s="118"/>
      <c r="F5" s="121"/>
      <c r="G5" s="21">
        <f ca="1">E3+VLOOKUP(Jahresplaner!E3,FormatCode!$A$2:$C$367,3)</f>
        <v>0</v>
      </c>
      <c r="H5" s="115">
        <f ca="1">E3</f>
        <v>0</v>
      </c>
      <c r="I5" s="118"/>
      <c r="J5" s="121"/>
      <c r="K5" s="21">
        <f ca="1">I3+VLOOKUP(Jahresplaner!I3,FormatCode!$A$2:$C$367,3)</f>
        <v>0</v>
      </c>
      <c r="L5" s="115">
        <f ca="1">I3</f>
        <v>0</v>
      </c>
      <c r="M5" s="118"/>
      <c r="N5" s="121"/>
      <c r="O5" s="21">
        <f ca="1">M3+VLOOKUP(Jahresplaner!M3,FormatCode!$A$2:$C$367,3)</f>
        <v>0</v>
      </c>
      <c r="P5" s="115">
        <f ca="1">M3</f>
        <v>0</v>
      </c>
      <c r="Q5" s="118"/>
      <c r="R5" s="121"/>
      <c r="S5" s="21">
        <f ca="1">Q3+VLOOKUP(Jahresplaner!Q3,FormatCode!$A$2:$C$367,3)</f>
        <v>2</v>
      </c>
      <c r="T5" s="115">
        <f ca="1">Q3</f>
        <v>2</v>
      </c>
      <c r="U5" s="118"/>
      <c r="V5" s="121"/>
      <c r="W5" s="21">
        <f ca="1">U3+VLOOKUP(Jahresplaner!U3,FormatCode!$A$2:$C$367,3)</f>
        <v>8</v>
      </c>
      <c r="X5" s="115">
        <f ca="1">U3</f>
        <v>0</v>
      </c>
      <c r="Y5" s="118"/>
      <c r="Z5" s="121"/>
      <c r="AA5" s="21">
        <f ca="1">Y3+VLOOKUP(Jahresplaner!Y3,FormatCode!$A$2:$C$367,3)</f>
        <v>0</v>
      </c>
      <c r="AB5" s="115">
        <f ca="1">Y3</f>
        <v>0</v>
      </c>
      <c r="AC5" s="118"/>
      <c r="AD5" s="121"/>
      <c r="AE5" s="21">
        <f ca="1">AC3+VLOOKUP(Jahresplaner!AC3,FormatCode!$A$2:$C$367,3)</f>
        <v>0</v>
      </c>
      <c r="AF5" s="115">
        <f ca="1">AC3</f>
        <v>0</v>
      </c>
      <c r="AG5" s="118"/>
      <c r="AH5" s="121"/>
      <c r="AI5" s="21">
        <f ca="1">AG3+VLOOKUP(Jahresplaner!AG3,FormatCode!$A$2:$C$367,3)</f>
        <v>1</v>
      </c>
      <c r="AJ5" s="115">
        <f ca="1">AG3</f>
        <v>1</v>
      </c>
      <c r="AK5" s="118"/>
      <c r="AL5" s="121"/>
      <c r="AM5" s="21">
        <f ca="1">AK3+VLOOKUP(Jahresplaner!AK3,FormatCode!$A$2:$C$367,3)</f>
        <v>1</v>
      </c>
      <c r="AN5" s="115">
        <f ca="1">AK3</f>
        <v>1</v>
      </c>
      <c r="AO5" s="118"/>
      <c r="AP5" s="121"/>
      <c r="AQ5" s="21">
        <f ca="1">AO3+VLOOKUP(Jahresplaner!AO3,FormatCode!$A$2:$C$367,3)</f>
        <v>2</v>
      </c>
      <c r="AR5" s="115">
        <f ca="1">AO3</f>
        <v>2</v>
      </c>
      <c r="AS5" s="118"/>
      <c r="AT5" s="121"/>
      <c r="AU5" s="21">
        <f ca="1">AS3+VLOOKUP(Jahresplaner!AS3,FormatCode!$A$2:$C$367,3)</f>
        <v>0</v>
      </c>
      <c r="AV5" s="115">
        <f ca="1">AS3</f>
        <v>0</v>
      </c>
    </row>
    <row r="6" spans="1:59" ht="17.25" customHeight="1" thickBot="1" x14ac:dyDescent="0.25">
      <c r="A6" s="119"/>
      <c r="B6" s="15">
        <f ca="1">A3</f>
        <v>2</v>
      </c>
      <c r="C6" s="22">
        <f ca="1">A3+VLOOKUP(Jahresplaner!A3,FormatCode!$A$2:$D$367,4)</f>
        <v>2</v>
      </c>
      <c r="D6" s="116"/>
      <c r="E6" s="119"/>
      <c r="F6" s="15">
        <f ca="1">E3</f>
        <v>0</v>
      </c>
      <c r="G6" s="22">
        <f ca="1">E3+VLOOKUP(Jahresplaner!E3,FormatCode!$A$2:$D$367,4)</f>
        <v>0</v>
      </c>
      <c r="H6" s="116"/>
      <c r="I6" s="119"/>
      <c r="J6" s="15">
        <f ca="1">I3</f>
        <v>0</v>
      </c>
      <c r="K6" s="22">
        <f ca="1">I3+VLOOKUP(Jahresplaner!I3,FormatCode!$A$2:$D$367,4)</f>
        <v>0</v>
      </c>
      <c r="L6" s="116"/>
      <c r="M6" s="119"/>
      <c r="N6" s="15">
        <f ca="1">M3</f>
        <v>0</v>
      </c>
      <c r="O6" s="22">
        <f ca="1">M3+VLOOKUP(Jahresplaner!M3,FormatCode!$A$2:$D$367,4)</f>
        <v>0</v>
      </c>
      <c r="P6" s="116"/>
      <c r="Q6" s="119"/>
      <c r="R6" s="15">
        <f ca="1">Q3</f>
        <v>2</v>
      </c>
      <c r="S6" s="22">
        <f ca="1">Q3+VLOOKUP(Jahresplaner!Q3,FormatCode!$A$2:$D$367,4)</f>
        <v>2</v>
      </c>
      <c r="T6" s="116"/>
      <c r="U6" s="119"/>
      <c r="V6" s="15">
        <f ca="1">U3</f>
        <v>0</v>
      </c>
      <c r="W6" s="22">
        <f ca="1">U3+VLOOKUP(Jahresplaner!U3,FormatCode!$A$2:$D$367,4)</f>
        <v>8</v>
      </c>
      <c r="X6" s="116"/>
      <c r="Y6" s="119"/>
      <c r="Z6" s="15">
        <f ca="1">Y3</f>
        <v>0</v>
      </c>
      <c r="AA6" s="22">
        <f ca="1">Y3+VLOOKUP(Jahresplaner!Y3,FormatCode!$A$2:$D$367,4)</f>
        <v>0</v>
      </c>
      <c r="AB6" s="116"/>
      <c r="AC6" s="119"/>
      <c r="AD6" s="15">
        <f ca="1">AC3</f>
        <v>0</v>
      </c>
      <c r="AE6" s="22">
        <f ca="1">AC3+VLOOKUP(Jahresplaner!AC3,FormatCode!$A$2:$D$367,4)</f>
        <v>0</v>
      </c>
      <c r="AF6" s="116"/>
      <c r="AG6" s="119"/>
      <c r="AH6" s="15">
        <f ca="1">AG3</f>
        <v>1</v>
      </c>
      <c r="AI6" s="22">
        <f ca="1">AG3+VLOOKUP(Jahresplaner!AG3,FormatCode!$A$2:$D$367,4)</f>
        <v>1</v>
      </c>
      <c r="AJ6" s="116"/>
      <c r="AK6" s="119"/>
      <c r="AL6" s="15">
        <f ca="1">AK3</f>
        <v>1</v>
      </c>
      <c r="AM6" s="22">
        <f ca="1">AK3+VLOOKUP(Jahresplaner!AK3,FormatCode!$A$2:$D$367,4)</f>
        <v>1</v>
      </c>
      <c r="AN6" s="116"/>
      <c r="AO6" s="119"/>
      <c r="AP6" s="15">
        <f ca="1">AO3</f>
        <v>2</v>
      </c>
      <c r="AQ6" s="22">
        <f ca="1">AO3+VLOOKUP(Jahresplaner!AO3,FormatCode!$A$2:$D$367,4)</f>
        <v>2</v>
      </c>
      <c r="AR6" s="116"/>
      <c r="AS6" s="119"/>
      <c r="AT6" s="15">
        <f ca="1">AS3</f>
        <v>0</v>
      </c>
      <c r="AU6" s="22">
        <f ca="1">AS3+VLOOKUP(Jahresplaner!AS3,FormatCode!$A$2:$D$367,4)</f>
        <v>0</v>
      </c>
      <c r="AV6" s="116"/>
    </row>
    <row r="7" spans="1:59" ht="17.25" customHeight="1" x14ac:dyDescent="0.2">
      <c r="A7" s="117">
        <f ca="1">VLOOKUP(Jahresplaner!A7,FormatCode!$A$2:$I$367,9)</f>
        <v>2</v>
      </c>
      <c r="B7" s="120">
        <f ca="1">A7</f>
        <v>2</v>
      </c>
      <c r="C7" s="122">
        <f ca="1">A7+VLOOKUP(Jahresplaner!A7,FormatCode!$A$2:$B$367,2)</f>
        <v>2</v>
      </c>
      <c r="D7" s="124">
        <f ca="1">A7</f>
        <v>2</v>
      </c>
      <c r="E7" s="117">
        <f ca="1">VLOOKUP(Jahresplaner!E7,FormatCode!$A$2:$I$367,9)</f>
        <v>0</v>
      </c>
      <c r="F7" s="120">
        <f ca="1">E7</f>
        <v>0</v>
      </c>
      <c r="G7" s="122">
        <f ca="1">E7+VLOOKUP(Jahresplaner!E7,FormatCode!$A$2:$B$367,2)</f>
        <v>0</v>
      </c>
      <c r="H7" s="124">
        <f ca="1">E7</f>
        <v>0</v>
      </c>
      <c r="I7" s="117">
        <f ca="1">VLOOKUP(Jahresplaner!I7,FormatCode!$A$2:$I$367,9)</f>
        <v>0</v>
      </c>
      <c r="J7" s="120">
        <f ca="1">I7</f>
        <v>0</v>
      </c>
      <c r="K7" s="122">
        <f ca="1">I7+VLOOKUP(Jahresplaner!I7,FormatCode!$A$2:$B$367,2)</f>
        <v>4</v>
      </c>
      <c r="L7" s="124">
        <f ca="1">I7</f>
        <v>0</v>
      </c>
      <c r="M7" s="117">
        <f ca="1">VLOOKUP(Jahresplaner!M7,FormatCode!$A$2:$I$367,9)</f>
        <v>1</v>
      </c>
      <c r="N7" s="120">
        <f ca="1">M7</f>
        <v>1</v>
      </c>
      <c r="O7" s="122">
        <f ca="1">M7+VLOOKUP(Jahresplaner!M7,FormatCode!$A$2:$B$367,2)</f>
        <v>1</v>
      </c>
      <c r="P7" s="124">
        <f ca="1">M7</f>
        <v>1</v>
      </c>
      <c r="Q7" s="117">
        <f ca="1">VLOOKUP(Jahresplaner!Q7,FormatCode!$A$2:$I$367,9)</f>
        <v>0</v>
      </c>
      <c r="R7" s="120">
        <f ca="1">Q7</f>
        <v>0</v>
      </c>
      <c r="S7" s="122">
        <f ca="1">Q7+VLOOKUP(Jahresplaner!Q7,FormatCode!$A$2:$B$367,2)</f>
        <v>0</v>
      </c>
      <c r="T7" s="124">
        <f ca="1">Q7</f>
        <v>0</v>
      </c>
      <c r="U7" s="117">
        <f ca="1">VLOOKUP(Jahresplaner!U7,FormatCode!$A$2:$I$367,9)</f>
        <v>0</v>
      </c>
      <c r="V7" s="120">
        <f ca="1">U7</f>
        <v>0</v>
      </c>
      <c r="W7" s="122">
        <f ca="1">U7+VLOOKUP(Jahresplaner!U7,FormatCode!$A$2:$B$367,2)</f>
        <v>0</v>
      </c>
      <c r="X7" s="124">
        <f ca="1">U7</f>
        <v>0</v>
      </c>
      <c r="Y7" s="117">
        <f ca="1">VLOOKUP(Jahresplaner!Y7,FormatCode!$A$2:$I$367,9)</f>
        <v>1</v>
      </c>
      <c r="Z7" s="120">
        <f ca="1">Y7</f>
        <v>1</v>
      </c>
      <c r="AA7" s="122">
        <f ca="1">Y7+VLOOKUP(Jahresplaner!Y7,FormatCode!$A$2:$B$367,2)</f>
        <v>1</v>
      </c>
      <c r="AB7" s="124">
        <f ca="1">Y7</f>
        <v>1</v>
      </c>
      <c r="AC7" s="117">
        <f ca="1">VLOOKUP(Jahresplaner!AC7,FormatCode!$A$2:$I$367,9)</f>
        <v>0</v>
      </c>
      <c r="AD7" s="120">
        <f ca="1">AC7</f>
        <v>0</v>
      </c>
      <c r="AE7" s="122">
        <f ca="1">AC7+VLOOKUP(Jahresplaner!AC7,FormatCode!$A$2:$B$367,2)</f>
        <v>0</v>
      </c>
      <c r="AF7" s="124">
        <f ca="1">AC7</f>
        <v>0</v>
      </c>
      <c r="AG7" s="117">
        <f ca="1">VLOOKUP(Jahresplaner!AG7,FormatCode!$A$2:$I$367,9)</f>
        <v>1</v>
      </c>
      <c r="AH7" s="120">
        <f ca="1">AG7</f>
        <v>1</v>
      </c>
      <c r="AI7" s="122">
        <f ca="1">AG7+VLOOKUP(Jahresplaner!AG7,FormatCode!$A$2:$B$367,2)</f>
        <v>1</v>
      </c>
      <c r="AJ7" s="124">
        <f ca="1">AG7</f>
        <v>1</v>
      </c>
      <c r="AK7" s="117">
        <f ca="1">VLOOKUP(Jahresplaner!AK7,FormatCode!$A$2:$I$367,9)</f>
        <v>2</v>
      </c>
      <c r="AL7" s="120">
        <f ca="1">AK7</f>
        <v>2</v>
      </c>
      <c r="AM7" s="122">
        <f ca="1">AK7+VLOOKUP(Jahresplaner!AK7,FormatCode!$A$2:$B$367,2)</f>
        <v>2</v>
      </c>
      <c r="AN7" s="124">
        <f ca="1">AK7</f>
        <v>2</v>
      </c>
      <c r="AO7" s="117">
        <f ca="1">VLOOKUP(Jahresplaner!AO7,FormatCode!$A$2:$I$367,9)</f>
        <v>0</v>
      </c>
      <c r="AP7" s="120">
        <f ca="1">AO7</f>
        <v>0</v>
      </c>
      <c r="AQ7" s="122">
        <f ca="1">AO7+VLOOKUP(Jahresplaner!AO7,FormatCode!$A$2:$B$367,2)</f>
        <v>0</v>
      </c>
      <c r="AR7" s="124">
        <f ca="1">AO7</f>
        <v>0</v>
      </c>
      <c r="AS7" s="117">
        <f ca="1">VLOOKUP(Jahresplaner!AS7,FormatCode!$A$2:$I$367,9)</f>
        <v>0</v>
      </c>
      <c r="AT7" s="120">
        <f ca="1">AS7</f>
        <v>0</v>
      </c>
      <c r="AU7" s="122">
        <f ca="1">AS7+VLOOKUP(Jahresplaner!AS7,FormatCode!$A$2:$B$367,2)</f>
        <v>0</v>
      </c>
      <c r="AV7" s="124">
        <f ca="1">AS7</f>
        <v>0</v>
      </c>
    </row>
    <row r="8" spans="1:59" ht="17.25" customHeight="1" x14ac:dyDescent="0.2">
      <c r="A8" s="118"/>
      <c r="B8" s="121"/>
      <c r="C8" s="123"/>
      <c r="D8" s="125"/>
      <c r="E8" s="118"/>
      <c r="F8" s="121"/>
      <c r="G8" s="123"/>
      <c r="H8" s="125"/>
      <c r="I8" s="118"/>
      <c r="J8" s="121"/>
      <c r="K8" s="123"/>
      <c r="L8" s="125"/>
      <c r="M8" s="118"/>
      <c r="N8" s="121"/>
      <c r="O8" s="123"/>
      <c r="P8" s="125"/>
      <c r="Q8" s="118"/>
      <c r="R8" s="121"/>
      <c r="S8" s="123"/>
      <c r="T8" s="125"/>
      <c r="U8" s="118"/>
      <c r="V8" s="121"/>
      <c r="W8" s="123"/>
      <c r="X8" s="125"/>
      <c r="Y8" s="118"/>
      <c r="Z8" s="121"/>
      <c r="AA8" s="123"/>
      <c r="AB8" s="125"/>
      <c r="AC8" s="118"/>
      <c r="AD8" s="121"/>
      <c r="AE8" s="123"/>
      <c r="AF8" s="125"/>
      <c r="AG8" s="118"/>
      <c r="AH8" s="121"/>
      <c r="AI8" s="123"/>
      <c r="AJ8" s="125"/>
      <c r="AK8" s="118"/>
      <c r="AL8" s="121"/>
      <c r="AM8" s="123"/>
      <c r="AN8" s="125"/>
      <c r="AO8" s="118"/>
      <c r="AP8" s="121"/>
      <c r="AQ8" s="123"/>
      <c r="AR8" s="125"/>
      <c r="AS8" s="118"/>
      <c r="AT8" s="121"/>
      <c r="AU8" s="123"/>
      <c r="AV8" s="125"/>
    </row>
    <row r="9" spans="1:59" ht="17.25" customHeight="1" x14ac:dyDescent="0.2">
      <c r="A9" s="118"/>
      <c r="B9" s="121"/>
      <c r="C9" s="21">
        <f ca="1">A7+VLOOKUP(Jahresplaner!A7,FormatCode!$A$2:$C$367,3)</f>
        <v>2</v>
      </c>
      <c r="D9" s="115">
        <f ca="1">A7</f>
        <v>2</v>
      </c>
      <c r="E9" s="118"/>
      <c r="F9" s="121"/>
      <c r="G9" s="21">
        <f ca="1">E7+VLOOKUP(Jahresplaner!E7,FormatCode!$A$2:$C$367,3)</f>
        <v>0</v>
      </c>
      <c r="H9" s="115">
        <f ca="1">E7</f>
        <v>0</v>
      </c>
      <c r="I9" s="118"/>
      <c r="J9" s="121"/>
      <c r="K9" s="21">
        <f ca="1">I7+VLOOKUP(Jahresplaner!I7,FormatCode!$A$2:$C$367,3)</f>
        <v>0</v>
      </c>
      <c r="L9" s="115">
        <f ca="1">I7</f>
        <v>0</v>
      </c>
      <c r="M9" s="118"/>
      <c r="N9" s="121"/>
      <c r="O9" s="21">
        <f ca="1">M7+VLOOKUP(Jahresplaner!M7,FormatCode!$A$2:$C$367,3)</f>
        <v>1</v>
      </c>
      <c r="P9" s="115">
        <f ca="1">M7</f>
        <v>1</v>
      </c>
      <c r="Q9" s="118"/>
      <c r="R9" s="121"/>
      <c r="S9" s="21">
        <f ca="1">Q7+VLOOKUP(Jahresplaner!Q7,FormatCode!$A$2:$C$367,3)</f>
        <v>0</v>
      </c>
      <c r="T9" s="115">
        <f ca="1">Q7</f>
        <v>0</v>
      </c>
      <c r="U9" s="118"/>
      <c r="V9" s="121"/>
      <c r="W9" s="21">
        <f ca="1">U7+VLOOKUP(Jahresplaner!U7,FormatCode!$A$2:$C$367,3)</f>
        <v>0</v>
      </c>
      <c r="X9" s="115">
        <f ca="1">U7</f>
        <v>0</v>
      </c>
      <c r="Y9" s="118"/>
      <c r="Z9" s="121"/>
      <c r="AA9" s="21">
        <f ca="1">Y7+VLOOKUP(Jahresplaner!Y7,FormatCode!$A$2:$C$367,3)</f>
        <v>1</v>
      </c>
      <c r="AB9" s="115">
        <f ca="1">Y7</f>
        <v>1</v>
      </c>
      <c r="AC9" s="118"/>
      <c r="AD9" s="121"/>
      <c r="AE9" s="21">
        <f ca="1">AC7+VLOOKUP(Jahresplaner!AC7,FormatCode!$A$2:$C$367,3)</f>
        <v>0</v>
      </c>
      <c r="AF9" s="115">
        <f ca="1">AC7</f>
        <v>0</v>
      </c>
      <c r="AG9" s="118"/>
      <c r="AH9" s="121"/>
      <c r="AI9" s="21">
        <f ca="1">AG7+VLOOKUP(Jahresplaner!AG7,FormatCode!$A$2:$C$367,3)</f>
        <v>1</v>
      </c>
      <c r="AJ9" s="115">
        <f ca="1">AG7</f>
        <v>1</v>
      </c>
      <c r="AK9" s="118"/>
      <c r="AL9" s="121"/>
      <c r="AM9" s="21">
        <f ca="1">AK7+VLOOKUP(Jahresplaner!AK7,FormatCode!$A$2:$C$367,3)</f>
        <v>2</v>
      </c>
      <c r="AN9" s="115">
        <f ca="1">AK7</f>
        <v>2</v>
      </c>
      <c r="AO9" s="118"/>
      <c r="AP9" s="121"/>
      <c r="AQ9" s="21">
        <f ca="1">AO7+VLOOKUP(Jahresplaner!AO7,FormatCode!$A$2:$C$367,3)</f>
        <v>0</v>
      </c>
      <c r="AR9" s="115">
        <f ca="1">AO7</f>
        <v>0</v>
      </c>
      <c r="AS9" s="118"/>
      <c r="AT9" s="121"/>
      <c r="AU9" s="21">
        <f ca="1">AS7+VLOOKUP(Jahresplaner!AS7,FormatCode!$A$2:$C$367,3)</f>
        <v>0</v>
      </c>
      <c r="AV9" s="115">
        <f ca="1">AS7</f>
        <v>0</v>
      </c>
    </row>
    <row r="10" spans="1:59" ht="17.25" customHeight="1" thickBot="1" x14ac:dyDescent="0.25">
      <c r="A10" s="119"/>
      <c r="B10" s="15">
        <f ca="1">A7</f>
        <v>2</v>
      </c>
      <c r="C10" s="22">
        <f ca="1">A7+VLOOKUP(Jahresplaner!A7,FormatCode!$A$2:$D$367,4)</f>
        <v>2</v>
      </c>
      <c r="D10" s="116"/>
      <c r="E10" s="119"/>
      <c r="F10" s="15">
        <f ca="1">E7</f>
        <v>0</v>
      </c>
      <c r="G10" s="22">
        <f ca="1">E7+VLOOKUP(Jahresplaner!E7,FormatCode!$A$2:$D$367,4)</f>
        <v>0</v>
      </c>
      <c r="H10" s="116"/>
      <c r="I10" s="119"/>
      <c r="J10" s="15">
        <f ca="1">I7</f>
        <v>0</v>
      </c>
      <c r="K10" s="22">
        <f ca="1">I7+VLOOKUP(Jahresplaner!I7,FormatCode!$A$2:$D$367,4)</f>
        <v>0</v>
      </c>
      <c r="L10" s="116"/>
      <c r="M10" s="119"/>
      <c r="N10" s="15">
        <f ca="1">M7</f>
        <v>1</v>
      </c>
      <c r="O10" s="22">
        <f ca="1">M7+VLOOKUP(Jahresplaner!M7,FormatCode!$A$2:$D$367,4)</f>
        <v>1</v>
      </c>
      <c r="P10" s="116"/>
      <c r="Q10" s="119"/>
      <c r="R10" s="15">
        <f ca="1">Q7</f>
        <v>0</v>
      </c>
      <c r="S10" s="22">
        <f ca="1">Q7+VLOOKUP(Jahresplaner!Q7,FormatCode!$A$2:$D$367,4)</f>
        <v>0</v>
      </c>
      <c r="T10" s="116"/>
      <c r="U10" s="119"/>
      <c r="V10" s="15">
        <f ca="1">U7</f>
        <v>0</v>
      </c>
      <c r="W10" s="22">
        <f ca="1">U7+VLOOKUP(Jahresplaner!U7,FormatCode!$A$2:$D$367,4)</f>
        <v>0</v>
      </c>
      <c r="X10" s="116"/>
      <c r="Y10" s="119"/>
      <c r="Z10" s="15">
        <f ca="1">Y7</f>
        <v>1</v>
      </c>
      <c r="AA10" s="22">
        <f ca="1">Y7+VLOOKUP(Jahresplaner!Y7,FormatCode!$A$2:$D$367,4)</f>
        <v>1</v>
      </c>
      <c r="AB10" s="116"/>
      <c r="AC10" s="119"/>
      <c r="AD10" s="15">
        <f ca="1">AC7</f>
        <v>0</v>
      </c>
      <c r="AE10" s="22">
        <f ca="1">AC7+VLOOKUP(Jahresplaner!AC7,FormatCode!$A$2:$D$367,4)</f>
        <v>0</v>
      </c>
      <c r="AF10" s="116"/>
      <c r="AG10" s="119"/>
      <c r="AH10" s="15">
        <f ca="1">AG7</f>
        <v>1</v>
      </c>
      <c r="AI10" s="22">
        <f ca="1">AG7+VLOOKUP(Jahresplaner!AG7,FormatCode!$A$2:$D$367,4)</f>
        <v>1</v>
      </c>
      <c r="AJ10" s="116"/>
      <c r="AK10" s="119"/>
      <c r="AL10" s="15">
        <f ca="1">AK7</f>
        <v>2</v>
      </c>
      <c r="AM10" s="22">
        <f ca="1">AK7+VLOOKUP(Jahresplaner!AK7,FormatCode!$A$2:$D$367,4)</f>
        <v>2</v>
      </c>
      <c r="AN10" s="116"/>
      <c r="AO10" s="119"/>
      <c r="AP10" s="15">
        <f ca="1">AO7</f>
        <v>0</v>
      </c>
      <c r="AQ10" s="22">
        <f ca="1">AO7+VLOOKUP(Jahresplaner!AO7,FormatCode!$A$2:$D$367,4)</f>
        <v>0</v>
      </c>
      <c r="AR10" s="116"/>
      <c r="AS10" s="119"/>
      <c r="AT10" s="15">
        <f ca="1">AS7</f>
        <v>0</v>
      </c>
      <c r="AU10" s="22">
        <f ca="1">AS7+VLOOKUP(Jahresplaner!AS7,FormatCode!$A$2:$D$367,4)</f>
        <v>0</v>
      </c>
      <c r="AV10" s="116"/>
    </row>
    <row r="11" spans="1:59" ht="17.25" customHeight="1" x14ac:dyDescent="0.2">
      <c r="A11" s="117">
        <f ca="1">VLOOKUP(Jahresplaner!A11,FormatCode!$A$2:$I$367,9)</f>
        <v>0</v>
      </c>
      <c r="B11" s="120">
        <f ca="1">A11</f>
        <v>0</v>
      </c>
      <c r="C11" s="122">
        <f ca="1">A11+VLOOKUP(Jahresplaner!A11,FormatCode!$A$2:$B$367,2)</f>
        <v>0</v>
      </c>
      <c r="D11" s="124">
        <f ca="1">A11</f>
        <v>0</v>
      </c>
      <c r="E11" s="117">
        <f ca="1">VLOOKUP(Jahresplaner!E11,FormatCode!$A$2:$I$367,9)</f>
        <v>0</v>
      </c>
      <c r="F11" s="120">
        <f ca="1">E11</f>
        <v>0</v>
      </c>
      <c r="G11" s="122">
        <f ca="1">E11+VLOOKUP(Jahresplaner!E11,FormatCode!$A$2:$B$367,2)</f>
        <v>0</v>
      </c>
      <c r="H11" s="124">
        <f ca="1">E11</f>
        <v>0</v>
      </c>
      <c r="I11" s="117">
        <f ca="1">VLOOKUP(Jahresplaner!I11,FormatCode!$A$2:$I$367,9)</f>
        <v>0</v>
      </c>
      <c r="J11" s="120">
        <f ca="1">I11</f>
        <v>0</v>
      </c>
      <c r="K11" s="122">
        <f ca="1">I11+VLOOKUP(Jahresplaner!I11,FormatCode!$A$2:$B$367,2)</f>
        <v>0</v>
      </c>
      <c r="L11" s="124">
        <f ca="1">I11</f>
        <v>0</v>
      </c>
      <c r="M11" s="117">
        <f ca="1">VLOOKUP(Jahresplaner!M11,FormatCode!$A$2:$I$367,9)</f>
        <v>2</v>
      </c>
      <c r="N11" s="120">
        <f ca="1">M11</f>
        <v>2</v>
      </c>
      <c r="O11" s="122">
        <f ca="1">M11+VLOOKUP(Jahresplaner!M11,FormatCode!$A$2:$B$367,2)</f>
        <v>2</v>
      </c>
      <c r="P11" s="124">
        <f ca="1">M11</f>
        <v>2</v>
      </c>
      <c r="Q11" s="117">
        <f ca="1">VLOOKUP(Jahresplaner!Q11,FormatCode!$A$2:$I$367,9)</f>
        <v>0</v>
      </c>
      <c r="R11" s="120">
        <f ca="1">Q11</f>
        <v>0</v>
      </c>
      <c r="S11" s="122">
        <f ca="1">Q11+VLOOKUP(Jahresplaner!Q11,FormatCode!$A$2:$B$367,2)</f>
        <v>0</v>
      </c>
      <c r="T11" s="124">
        <f ca="1">Q11</f>
        <v>0</v>
      </c>
      <c r="U11" s="117">
        <f ca="1">VLOOKUP(Jahresplaner!U11,FormatCode!$A$2:$I$367,9)</f>
        <v>0</v>
      </c>
      <c r="V11" s="120">
        <f ca="1">U11</f>
        <v>0</v>
      </c>
      <c r="W11" s="122">
        <f ca="1">U11+VLOOKUP(Jahresplaner!U11,FormatCode!$A$2:$B$367,2)</f>
        <v>0</v>
      </c>
      <c r="X11" s="124">
        <f ca="1">U11</f>
        <v>0</v>
      </c>
      <c r="Y11" s="117">
        <f ca="1">VLOOKUP(Jahresplaner!Y11,FormatCode!$A$2:$I$367,9)</f>
        <v>2</v>
      </c>
      <c r="Z11" s="120">
        <f ca="1">Y11</f>
        <v>2</v>
      </c>
      <c r="AA11" s="122">
        <f ca="1">Y11+VLOOKUP(Jahresplaner!Y11,FormatCode!$A$2:$B$367,2)</f>
        <v>2</v>
      </c>
      <c r="AB11" s="124">
        <f ca="1">Y11</f>
        <v>2</v>
      </c>
      <c r="AC11" s="117">
        <f ca="1">VLOOKUP(Jahresplaner!AC11,FormatCode!$A$2:$I$367,9)</f>
        <v>0</v>
      </c>
      <c r="AD11" s="120">
        <f ca="1">AC11</f>
        <v>0</v>
      </c>
      <c r="AE11" s="122">
        <f ca="1">AC11+VLOOKUP(Jahresplaner!AC11,FormatCode!$A$2:$B$367,2)</f>
        <v>0</v>
      </c>
      <c r="AF11" s="124">
        <f ca="1">AC11</f>
        <v>0</v>
      </c>
      <c r="AG11" s="117">
        <f ca="1">VLOOKUP(Jahresplaner!AG11,FormatCode!$A$2:$I$367,9)</f>
        <v>1</v>
      </c>
      <c r="AH11" s="120">
        <f ca="1">AG11</f>
        <v>1</v>
      </c>
      <c r="AI11" s="122">
        <f ca="1">AG11+VLOOKUP(Jahresplaner!AG11,FormatCode!$A$2:$B$367,2)</f>
        <v>1</v>
      </c>
      <c r="AJ11" s="124">
        <f ca="1">AG11</f>
        <v>1</v>
      </c>
      <c r="AK11" s="117">
        <f ca="1">VLOOKUP(Jahresplaner!AK11,FormatCode!$A$2:$I$367,9)</f>
        <v>2</v>
      </c>
      <c r="AL11" s="120">
        <f ca="1">AK11</f>
        <v>2</v>
      </c>
      <c r="AM11" s="122">
        <f ca="1">AK11+VLOOKUP(Jahresplaner!AK11,FormatCode!$A$2:$B$367,2)</f>
        <v>6</v>
      </c>
      <c r="AN11" s="124">
        <f ca="1">AK11</f>
        <v>2</v>
      </c>
      <c r="AO11" s="117">
        <f ca="1">VLOOKUP(Jahresplaner!AO11,FormatCode!$A$2:$I$367,9)</f>
        <v>0</v>
      </c>
      <c r="AP11" s="120">
        <f ca="1">AO11</f>
        <v>0</v>
      </c>
      <c r="AQ11" s="122">
        <f ca="1">AO11+VLOOKUP(Jahresplaner!AO11,FormatCode!$A$2:$B$367,2)</f>
        <v>0</v>
      </c>
      <c r="AR11" s="124">
        <f ca="1">AO11</f>
        <v>0</v>
      </c>
      <c r="AS11" s="117">
        <f ca="1">VLOOKUP(Jahresplaner!AS11,FormatCode!$A$2:$I$367,9)</f>
        <v>1</v>
      </c>
      <c r="AT11" s="120">
        <f ca="1">AS11</f>
        <v>1</v>
      </c>
      <c r="AU11" s="122">
        <f ca="1">AS11+VLOOKUP(Jahresplaner!AS11,FormatCode!$A$2:$B$367,2)</f>
        <v>1</v>
      </c>
      <c r="AV11" s="124">
        <f ca="1">AS11</f>
        <v>1</v>
      </c>
    </row>
    <row r="12" spans="1:59" ht="17.25" customHeight="1" x14ac:dyDescent="0.2">
      <c r="A12" s="118"/>
      <c r="B12" s="121"/>
      <c r="C12" s="123"/>
      <c r="D12" s="125"/>
      <c r="E12" s="118"/>
      <c r="F12" s="121"/>
      <c r="G12" s="123"/>
      <c r="H12" s="125"/>
      <c r="I12" s="118"/>
      <c r="J12" s="121"/>
      <c r="K12" s="123"/>
      <c r="L12" s="125"/>
      <c r="M12" s="118"/>
      <c r="N12" s="121"/>
      <c r="O12" s="123"/>
      <c r="P12" s="125"/>
      <c r="Q12" s="118"/>
      <c r="R12" s="121"/>
      <c r="S12" s="123"/>
      <c r="T12" s="125"/>
      <c r="U12" s="118"/>
      <c r="V12" s="121"/>
      <c r="W12" s="123"/>
      <c r="X12" s="125"/>
      <c r="Y12" s="118"/>
      <c r="Z12" s="121"/>
      <c r="AA12" s="123"/>
      <c r="AB12" s="125"/>
      <c r="AC12" s="118"/>
      <c r="AD12" s="121"/>
      <c r="AE12" s="123"/>
      <c r="AF12" s="125"/>
      <c r="AG12" s="118"/>
      <c r="AH12" s="121"/>
      <c r="AI12" s="123"/>
      <c r="AJ12" s="125"/>
      <c r="AK12" s="118"/>
      <c r="AL12" s="121"/>
      <c r="AM12" s="123"/>
      <c r="AN12" s="125"/>
      <c r="AO12" s="118"/>
      <c r="AP12" s="121"/>
      <c r="AQ12" s="123"/>
      <c r="AR12" s="125"/>
      <c r="AS12" s="118"/>
      <c r="AT12" s="121"/>
      <c r="AU12" s="123"/>
      <c r="AV12" s="125"/>
    </row>
    <row r="13" spans="1:59" ht="17.25" customHeight="1" x14ac:dyDescent="0.2">
      <c r="A13" s="118"/>
      <c r="B13" s="121"/>
      <c r="C13" s="21">
        <f ca="1">A11+VLOOKUP(Jahresplaner!A11,FormatCode!$A$2:$C$367,3)</f>
        <v>0</v>
      </c>
      <c r="D13" s="115">
        <f ca="1">A11</f>
        <v>0</v>
      </c>
      <c r="E13" s="118"/>
      <c r="F13" s="121"/>
      <c r="G13" s="21">
        <f ca="1">E11+VLOOKUP(Jahresplaner!E11,FormatCode!$A$2:$C$367,3)</f>
        <v>0</v>
      </c>
      <c r="H13" s="115">
        <f ca="1">E11</f>
        <v>0</v>
      </c>
      <c r="I13" s="118"/>
      <c r="J13" s="121"/>
      <c r="K13" s="21">
        <f ca="1">I11+VLOOKUP(Jahresplaner!I11,FormatCode!$A$2:$C$367,3)</f>
        <v>0</v>
      </c>
      <c r="L13" s="115">
        <f ca="1">I11</f>
        <v>0</v>
      </c>
      <c r="M13" s="118"/>
      <c r="N13" s="121"/>
      <c r="O13" s="21">
        <f ca="1">M11+VLOOKUP(Jahresplaner!M11,FormatCode!$A$2:$C$367,3)</f>
        <v>2</v>
      </c>
      <c r="P13" s="115">
        <f ca="1">M11</f>
        <v>2</v>
      </c>
      <c r="Q13" s="118"/>
      <c r="R13" s="121"/>
      <c r="S13" s="21">
        <f ca="1">Q11+VLOOKUP(Jahresplaner!Q11,FormatCode!$A$2:$C$367,3)</f>
        <v>0</v>
      </c>
      <c r="T13" s="115">
        <f ca="1">Q11</f>
        <v>0</v>
      </c>
      <c r="U13" s="118"/>
      <c r="V13" s="121"/>
      <c r="W13" s="21">
        <f ca="1">U11+VLOOKUP(Jahresplaner!U11,FormatCode!$A$2:$C$367,3)</f>
        <v>0</v>
      </c>
      <c r="X13" s="115">
        <f ca="1">U11</f>
        <v>0</v>
      </c>
      <c r="Y13" s="118"/>
      <c r="Z13" s="121"/>
      <c r="AA13" s="21">
        <f ca="1">Y11+VLOOKUP(Jahresplaner!Y11,FormatCode!$A$2:$C$367,3)</f>
        <v>2</v>
      </c>
      <c r="AB13" s="115">
        <f ca="1">Y11</f>
        <v>2</v>
      </c>
      <c r="AC13" s="118"/>
      <c r="AD13" s="121"/>
      <c r="AE13" s="21">
        <f ca="1">AC11+VLOOKUP(Jahresplaner!AC11,FormatCode!$A$2:$C$367,3)</f>
        <v>0</v>
      </c>
      <c r="AF13" s="115">
        <f ca="1">AC11</f>
        <v>0</v>
      </c>
      <c r="AG13" s="118"/>
      <c r="AH13" s="121"/>
      <c r="AI13" s="21">
        <f ca="1">AG11+VLOOKUP(Jahresplaner!AG11,FormatCode!$A$2:$C$367,3)</f>
        <v>1</v>
      </c>
      <c r="AJ13" s="115">
        <f ca="1">AG11</f>
        <v>1</v>
      </c>
      <c r="AK13" s="118"/>
      <c r="AL13" s="121"/>
      <c r="AM13" s="21">
        <f ca="1">AK11+VLOOKUP(Jahresplaner!AK11,FormatCode!$A$2:$C$367,3)</f>
        <v>2</v>
      </c>
      <c r="AN13" s="115">
        <f ca="1">AK11</f>
        <v>2</v>
      </c>
      <c r="AO13" s="118"/>
      <c r="AP13" s="121"/>
      <c r="AQ13" s="21">
        <f ca="1">AO11+VLOOKUP(Jahresplaner!AO11,FormatCode!$A$2:$C$367,3)</f>
        <v>0</v>
      </c>
      <c r="AR13" s="115">
        <f ca="1">AO11</f>
        <v>0</v>
      </c>
      <c r="AS13" s="118"/>
      <c r="AT13" s="121"/>
      <c r="AU13" s="21">
        <f ca="1">AS11+VLOOKUP(Jahresplaner!AS11,FormatCode!$A$2:$C$367,3)</f>
        <v>1</v>
      </c>
      <c r="AV13" s="115">
        <f ca="1">AS11</f>
        <v>1</v>
      </c>
    </row>
    <row r="14" spans="1:59" ht="17.25" customHeight="1" thickBot="1" x14ac:dyDescent="0.25">
      <c r="A14" s="119"/>
      <c r="B14" s="15">
        <f ca="1">A11</f>
        <v>0</v>
      </c>
      <c r="C14" s="22">
        <f ca="1">A11+VLOOKUP(Jahresplaner!A11,FormatCode!$A$2:$D$367,4)</f>
        <v>0</v>
      </c>
      <c r="D14" s="116"/>
      <c r="E14" s="119"/>
      <c r="F14" s="15">
        <f ca="1">E11</f>
        <v>0</v>
      </c>
      <c r="G14" s="22">
        <f ca="1">E11+VLOOKUP(Jahresplaner!E11,FormatCode!$A$2:$D$367,4)</f>
        <v>0</v>
      </c>
      <c r="H14" s="116"/>
      <c r="I14" s="119"/>
      <c r="J14" s="15">
        <f ca="1">I11</f>
        <v>0</v>
      </c>
      <c r="K14" s="22">
        <f ca="1">I11+VLOOKUP(Jahresplaner!I11,FormatCode!$A$2:$D$367,4)</f>
        <v>0</v>
      </c>
      <c r="L14" s="116"/>
      <c r="M14" s="119"/>
      <c r="N14" s="15">
        <f ca="1">M11</f>
        <v>2</v>
      </c>
      <c r="O14" s="22">
        <f ca="1">M11+VLOOKUP(Jahresplaner!M11,FormatCode!$A$2:$D$367,4)</f>
        <v>2</v>
      </c>
      <c r="P14" s="116"/>
      <c r="Q14" s="119"/>
      <c r="R14" s="15">
        <f ca="1">Q11</f>
        <v>0</v>
      </c>
      <c r="S14" s="22">
        <f ca="1">Q11+VLOOKUP(Jahresplaner!Q11,FormatCode!$A$2:$D$367,4)</f>
        <v>0</v>
      </c>
      <c r="T14" s="116"/>
      <c r="U14" s="119"/>
      <c r="V14" s="15">
        <f ca="1">U11</f>
        <v>0</v>
      </c>
      <c r="W14" s="22">
        <f ca="1">U11+VLOOKUP(Jahresplaner!U11,FormatCode!$A$2:$D$367,4)</f>
        <v>0</v>
      </c>
      <c r="X14" s="116"/>
      <c r="Y14" s="119"/>
      <c r="Z14" s="15">
        <f ca="1">Y11</f>
        <v>2</v>
      </c>
      <c r="AA14" s="22">
        <f ca="1">Y11+VLOOKUP(Jahresplaner!Y11,FormatCode!$A$2:$D$367,4)</f>
        <v>2</v>
      </c>
      <c r="AB14" s="116"/>
      <c r="AC14" s="119"/>
      <c r="AD14" s="15">
        <f ca="1">AC11</f>
        <v>0</v>
      </c>
      <c r="AE14" s="22">
        <f ca="1">AC11+VLOOKUP(Jahresplaner!AC11,FormatCode!$A$2:$D$367,4)</f>
        <v>0</v>
      </c>
      <c r="AF14" s="116"/>
      <c r="AG14" s="119"/>
      <c r="AH14" s="15">
        <f ca="1">AG11</f>
        <v>1</v>
      </c>
      <c r="AI14" s="22">
        <f ca="1">AG11+VLOOKUP(Jahresplaner!AG11,FormatCode!$A$2:$D$367,4)</f>
        <v>1</v>
      </c>
      <c r="AJ14" s="116"/>
      <c r="AK14" s="119"/>
      <c r="AL14" s="15">
        <f ca="1">AK11</f>
        <v>2</v>
      </c>
      <c r="AM14" s="22">
        <f ca="1">AK11+VLOOKUP(Jahresplaner!AK11,FormatCode!$A$2:$D$367,4)</f>
        <v>2</v>
      </c>
      <c r="AN14" s="116"/>
      <c r="AO14" s="119"/>
      <c r="AP14" s="15">
        <f ca="1">AO11</f>
        <v>0</v>
      </c>
      <c r="AQ14" s="22">
        <f ca="1">AO11+VLOOKUP(Jahresplaner!AO11,FormatCode!$A$2:$D$367,4)</f>
        <v>0</v>
      </c>
      <c r="AR14" s="116"/>
      <c r="AS14" s="119"/>
      <c r="AT14" s="15">
        <f ca="1">AS11</f>
        <v>1</v>
      </c>
      <c r="AU14" s="22">
        <f ca="1">AS11+VLOOKUP(Jahresplaner!AS11,FormatCode!$A$2:$D$367,4)</f>
        <v>1</v>
      </c>
      <c r="AV14" s="116"/>
    </row>
    <row r="15" spans="1:59" ht="17.25" customHeight="1" x14ac:dyDescent="0.2">
      <c r="A15" s="117">
        <f ca="1">VLOOKUP(Jahresplaner!A15,FormatCode!$A$2:$I$367,9)</f>
        <v>0</v>
      </c>
      <c r="B15" s="120">
        <f ca="1">A15</f>
        <v>0</v>
      </c>
      <c r="C15" s="122">
        <f ca="1">A15+VLOOKUP(Jahresplaner!A15,FormatCode!$A$2:$B$367,2)</f>
        <v>0</v>
      </c>
      <c r="D15" s="124">
        <f ca="1">A15</f>
        <v>0</v>
      </c>
      <c r="E15" s="117">
        <f ca="1">VLOOKUP(Jahresplaner!E15,FormatCode!$A$2:$I$367,9)</f>
        <v>0</v>
      </c>
      <c r="F15" s="120">
        <f ca="1">E15</f>
        <v>0</v>
      </c>
      <c r="G15" s="122">
        <f ca="1">E15+VLOOKUP(Jahresplaner!E15,FormatCode!$A$2:$B$367,2)</f>
        <v>0</v>
      </c>
      <c r="H15" s="124">
        <f ca="1">E15</f>
        <v>0</v>
      </c>
      <c r="I15" s="117">
        <f ca="1">VLOOKUP(Jahresplaner!I15,FormatCode!$A$2:$I$367,9)</f>
        <v>0</v>
      </c>
      <c r="J15" s="120">
        <f ca="1">I15</f>
        <v>0</v>
      </c>
      <c r="K15" s="122">
        <f ca="1">I15+VLOOKUP(Jahresplaner!I15,FormatCode!$A$2:$B$367,2)</f>
        <v>0</v>
      </c>
      <c r="L15" s="124">
        <f ca="1">I15</f>
        <v>0</v>
      </c>
      <c r="M15" s="117">
        <f ca="1">VLOOKUP(Jahresplaner!M15,FormatCode!$A$2:$I$367,9)</f>
        <v>0</v>
      </c>
      <c r="N15" s="120">
        <f ca="1">M15</f>
        <v>0</v>
      </c>
      <c r="O15" s="122">
        <f ca="1">M15+VLOOKUP(Jahresplaner!M15,FormatCode!$A$2:$B$367,2)</f>
        <v>0</v>
      </c>
      <c r="P15" s="124">
        <f ca="1">M15</f>
        <v>0</v>
      </c>
      <c r="Q15" s="117">
        <f ca="1">VLOOKUP(Jahresplaner!Q15,FormatCode!$A$2:$I$367,9)</f>
        <v>0</v>
      </c>
      <c r="R15" s="120">
        <f ca="1">Q15</f>
        <v>0</v>
      </c>
      <c r="S15" s="122">
        <f ca="1">Q15+VLOOKUP(Jahresplaner!Q15,FormatCode!$A$2:$B$367,2)</f>
        <v>0</v>
      </c>
      <c r="T15" s="124">
        <f ca="1">Q15</f>
        <v>0</v>
      </c>
      <c r="U15" s="117">
        <f ca="1">VLOOKUP(Jahresplaner!U15,FormatCode!$A$2:$I$367,9)</f>
        <v>1</v>
      </c>
      <c r="V15" s="120">
        <f ca="1">U15</f>
        <v>1</v>
      </c>
      <c r="W15" s="122">
        <f ca="1">U15+VLOOKUP(Jahresplaner!U15,FormatCode!$A$2:$B$367,2)</f>
        <v>1</v>
      </c>
      <c r="X15" s="124">
        <f ca="1">U15</f>
        <v>1</v>
      </c>
      <c r="Y15" s="117">
        <f ca="1">VLOOKUP(Jahresplaner!Y15,FormatCode!$A$2:$I$367,9)</f>
        <v>0</v>
      </c>
      <c r="Z15" s="120">
        <f ca="1">Y15</f>
        <v>0</v>
      </c>
      <c r="AA15" s="122">
        <f ca="1">Y15+VLOOKUP(Jahresplaner!Y15,FormatCode!$A$2:$B$367,2)</f>
        <v>0</v>
      </c>
      <c r="AB15" s="124">
        <f ca="1">Y15</f>
        <v>0</v>
      </c>
      <c r="AC15" s="117">
        <f ca="1">VLOOKUP(Jahresplaner!AC15,FormatCode!$A$2:$I$367,9)</f>
        <v>0</v>
      </c>
      <c r="AD15" s="120">
        <f ca="1">AC15</f>
        <v>0</v>
      </c>
      <c r="AE15" s="122">
        <f ca="1">AC15+VLOOKUP(Jahresplaner!AC15,FormatCode!$A$2:$B$367,2)</f>
        <v>0</v>
      </c>
      <c r="AF15" s="124">
        <f ca="1">AC15</f>
        <v>0</v>
      </c>
      <c r="AG15" s="117">
        <f ca="1">VLOOKUP(Jahresplaner!AG15,FormatCode!$A$2:$I$367,9)</f>
        <v>2</v>
      </c>
      <c r="AH15" s="120">
        <f ca="1">AG15</f>
        <v>2</v>
      </c>
      <c r="AI15" s="122">
        <f ca="1">AG15+VLOOKUP(Jahresplaner!AG15,FormatCode!$A$2:$B$367,2)</f>
        <v>2</v>
      </c>
      <c r="AJ15" s="124">
        <f ca="1">AG15</f>
        <v>2</v>
      </c>
      <c r="AK15" s="117">
        <f ca="1">VLOOKUP(Jahresplaner!AK15,FormatCode!$A$2:$I$367,9)</f>
        <v>0</v>
      </c>
      <c r="AL15" s="120">
        <f ca="1">AK15</f>
        <v>0</v>
      </c>
      <c r="AM15" s="122">
        <f ca="1">AK15+VLOOKUP(Jahresplaner!AK15,FormatCode!$A$2:$B$367,2)</f>
        <v>0</v>
      </c>
      <c r="AN15" s="124">
        <f ca="1">AK15</f>
        <v>0</v>
      </c>
      <c r="AO15" s="117">
        <f ca="1">VLOOKUP(Jahresplaner!AO15,FormatCode!$A$2:$I$367,9)</f>
        <v>0</v>
      </c>
      <c r="AP15" s="120">
        <f ca="1">AO15</f>
        <v>0</v>
      </c>
      <c r="AQ15" s="122">
        <f ca="1">AO15+VLOOKUP(Jahresplaner!AO15,FormatCode!$A$2:$B$367,2)</f>
        <v>0</v>
      </c>
      <c r="AR15" s="124">
        <f ca="1">AO15</f>
        <v>0</v>
      </c>
      <c r="AS15" s="117">
        <f ca="1">VLOOKUP(Jahresplaner!AS15,FormatCode!$A$2:$I$367,9)</f>
        <v>2</v>
      </c>
      <c r="AT15" s="120">
        <f ca="1">AS15</f>
        <v>2</v>
      </c>
      <c r="AU15" s="122">
        <f ca="1">AS15+VLOOKUP(Jahresplaner!AS15,FormatCode!$A$2:$B$367,2)</f>
        <v>6</v>
      </c>
      <c r="AV15" s="124">
        <f ca="1">AS15</f>
        <v>2</v>
      </c>
    </row>
    <row r="16" spans="1:59" ht="17.25" customHeight="1" x14ac:dyDescent="0.2">
      <c r="A16" s="118"/>
      <c r="B16" s="121"/>
      <c r="C16" s="123"/>
      <c r="D16" s="125"/>
      <c r="E16" s="118"/>
      <c r="F16" s="121"/>
      <c r="G16" s="123"/>
      <c r="H16" s="125"/>
      <c r="I16" s="118"/>
      <c r="J16" s="121"/>
      <c r="K16" s="123"/>
      <c r="L16" s="125"/>
      <c r="M16" s="118"/>
      <c r="N16" s="121"/>
      <c r="O16" s="123"/>
      <c r="P16" s="125"/>
      <c r="Q16" s="118"/>
      <c r="R16" s="121"/>
      <c r="S16" s="123"/>
      <c r="T16" s="125"/>
      <c r="U16" s="118"/>
      <c r="V16" s="121"/>
      <c r="W16" s="123"/>
      <c r="X16" s="125"/>
      <c r="Y16" s="118"/>
      <c r="Z16" s="121"/>
      <c r="AA16" s="123"/>
      <c r="AB16" s="125"/>
      <c r="AC16" s="118"/>
      <c r="AD16" s="121"/>
      <c r="AE16" s="123"/>
      <c r="AF16" s="125"/>
      <c r="AG16" s="118"/>
      <c r="AH16" s="121"/>
      <c r="AI16" s="123"/>
      <c r="AJ16" s="125"/>
      <c r="AK16" s="118"/>
      <c r="AL16" s="121"/>
      <c r="AM16" s="123"/>
      <c r="AN16" s="125"/>
      <c r="AO16" s="118"/>
      <c r="AP16" s="121"/>
      <c r="AQ16" s="123"/>
      <c r="AR16" s="125"/>
      <c r="AS16" s="118"/>
      <c r="AT16" s="121"/>
      <c r="AU16" s="123"/>
      <c r="AV16" s="125"/>
    </row>
    <row r="17" spans="1:48" ht="17.25" customHeight="1" x14ac:dyDescent="0.2">
      <c r="A17" s="118"/>
      <c r="B17" s="121"/>
      <c r="C17" s="21">
        <f ca="1">A15+VLOOKUP(Jahresplaner!A15,FormatCode!$A$2:$C$367,3)</f>
        <v>0</v>
      </c>
      <c r="D17" s="115">
        <f ca="1">A15</f>
        <v>0</v>
      </c>
      <c r="E17" s="118"/>
      <c r="F17" s="121"/>
      <c r="G17" s="21">
        <f ca="1">E15+VLOOKUP(Jahresplaner!E15,FormatCode!$A$2:$C$367,3)</f>
        <v>0</v>
      </c>
      <c r="H17" s="115">
        <f ca="1">E15</f>
        <v>0</v>
      </c>
      <c r="I17" s="118"/>
      <c r="J17" s="121"/>
      <c r="K17" s="21">
        <f ca="1">I15+VLOOKUP(Jahresplaner!I15,FormatCode!$A$2:$C$367,3)</f>
        <v>0</v>
      </c>
      <c r="L17" s="115">
        <f ca="1">I15</f>
        <v>0</v>
      </c>
      <c r="M17" s="118"/>
      <c r="N17" s="121"/>
      <c r="O17" s="21">
        <f ca="1">M15+VLOOKUP(Jahresplaner!M15,FormatCode!$A$2:$C$367,3)</f>
        <v>0</v>
      </c>
      <c r="P17" s="115">
        <f ca="1">M15</f>
        <v>0</v>
      </c>
      <c r="Q17" s="118"/>
      <c r="R17" s="121"/>
      <c r="S17" s="21">
        <f ca="1">Q15+VLOOKUP(Jahresplaner!Q15,FormatCode!$A$2:$C$367,3)</f>
        <v>0</v>
      </c>
      <c r="T17" s="115">
        <f ca="1">Q15</f>
        <v>0</v>
      </c>
      <c r="U17" s="118"/>
      <c r="V17" s="121"/>
      <c r="W17" s="21">
        <f ca="1">U15+VLOOKUP(Jahresplaner!U15,FormatCode!$A$2:$C$367,3)</f>
        <v>1</v>
      </c>
      <c r="X17" s="115">
        <f ca="1">U15</f>
        <v>1</v>
      </c>
      <c r="Y17" s="118"/>
      <c r="Z17" s="121"/>
      <c r="AA17" s="21">
        <f ca="1">Y15+VLOOKUP(Jahresplaner!Y15,FormatCode!$A$2:$C$367,3)</f>
        <v>0</v>
      </c>
      <c r="AB17" s="115">
        <f ca="1">Y15</f>
        <v>0</v>
      </c>
      <c r="AC17" s="118"/>
      <c r="AD17" s="121"/>
      <c r="AE17" s="21">
        <f ca="1">AC15+VLOOKUP(Jahresplaner!AC15,FormatCode!$A$2:$C$367,3)</f>
        <v>0</v>
      </c>
      <c r="AF17" s="115">
        <f ca="1">AC15</f>
        <v>0</v>
      </c>
      <c r="AG17" s="118"/>
      <c r="AH17" s="121"/>
      <c r="AI17" s="21">
        <f ca="1">AG15+VLOOKUP(Jahresplaner!AG15,FormatCode!$A$2:$C$367,3)</f>
        <v>2</v>
      </c>
      <c r="AJ17" s="115">
        <f ca="1">AG15</f>
        <v>2</v>
      </c>
      <c r="AK17" s="118"/>
      <c r="AL17" s="121"/>
      <c r="AM17" s="21">
        <f ca="1">AK15+VLOOKUP(Jahresplaner!AK15,FormatCode!$A$2:$C$367,3)</f>
        <v>0</v>
      </c>
      <c r="AN17" s="115">
        <f ca="1">AK15</f>
        <v>0</v>
      </c>
      <c r="AO17" s="118"/>
      <c r="AP17" s="121"/>
      <c r="AQ17" s="21">
        <f ca="1">AO15+VLOOKUP(Jahresplaner!AO15,FormatCode!$A$2:$C$367,3)</f>
        <v>0</v>
      </c>
      <c r="AR17" s="115">
        <f ca="1">AO15</f>
        <v>0</v>
      </c>
      <c r="AS17" s="118"/>
      <c r="AT17" s="121"/>
      <c r="AU17" s="21">
        <f ca="1">AS15+VLOOKUP(Jahresplaner!AS15,FormatCode!$A$2:$C$367,3)</f>
        <v>2</v>
      </c>
      <c r="AV17" s="115">
        <f ca="1">AS15</f>
        <v>2</v>
      </c>
    </row>
    <row r="18" spans="1:48" ht="17.25" customHeight="1" thickBot="1" x14ac:dyDescent="0.25">
      <c r="A18" s="119"/>
      <c r="B18" s="15">
        <f ca="1">A15</f>
        <v>0</v>
      </c>
      <c r="C18" s="22">
        <f ca="1">A15+VLOOKUP(Jahresplaner!A15,FormatCode!$A$2:$D$367,4)</f>
        <v>0</v>
      </c>
      <c r="D18" s="116"/>
      <c r="E18" s="119"/>
      <c r="F18" s="15">
        <f ca="1">E15</f>
        <v>0</v>
      </c>
      <c r="G18" s="22">
        <f ca="1">E15+VLOOKUP(Jahresplaner!E15,FormatCode!$A$2:$D$367,4)</f>
        <v>0</v>
      </c>
      <c r="H18" s="116"/>
      <c r="I18" s="119"/>
      <c r="J18" s="15">
        <f ca="1">I15</f>
        <v>0</v>
      </c>
      <c r="K18" s="22">
        <f ca="1">I15+VLOOKUP(Jahresplaner!I15,FormatCode!$A$2:$D$367,4)</f>
        <v>0</v>
      </c>
      <c r="L18" s="116"/>
      <c r="M18" s="119"/>
      <c r="N18" s="15">
        <f ca="1">M15</f>
        <v>0</v>
      </c>
      <c r="O18" s="22">
        <f ca="1">M15+VLOOKUP(Jahresplaner!M15,FormatCode!$A$2:$D$367,4)</f>
        <v>0</v>
      </c>
      <c r="P18" s="116"/>
      <c r="Q18" s="119"/>
      <c r="R18" s="15">
        <f ca="1">Q15</f>
        <v>0</v>
      </c>
      <c r="S18" s="22">
        <f ca="1">Q15+VLOOKUP(Jahresplaner!Q15,FormatCode!$A$2:$D$367,4)</f>
        <v>0</v>
      </c>
      <c r="T18" s="116"/>
      <c r="U18" s="119"/>
      <c r="V18" s="15">
        <f ca="1">U15</f>
        <v>1</v>
      </c>
      <c r="W18" s="22">
        <f ca="1">U15+VLOOKUP(Jahresplaner!U15,FormatCode!$A$2:$D$367,4)</f>
        <v>1</v>
      </c>
      <c r="X18" s="116"/>
      <c r="Y18" s="119"/>
      <c r="Z18" s="15">
        <f ca="1">Y15</f>
        <v>0</v>
      </c>
      <c r="AA18" s="22">
        <f ca="1">Y15+VLOOKUP(Jahresplaner!Y15,FormatCode!$A$2:$D$367,4)</f>
        <v>0</v>
      </c>
      <c r="AB18" s="116"/>
      <c r="AC18" s="119"/>
      <c r="AD18" s="15">
        <f ca="1">AC15</f>
        <v>0</v>
      </c>
      <c r="AE18" s="22">
        <f ca="1">AC15+VLOOKUP(Jahresplaner!AC15,FormatCode!$A$2:$D$367,4)</f>
        <v>0</v>
      </c>
      <c r="AF18" s="116"/>
      <c r="AG18" s="119"/>
      <c r="AH18" s="15">
        <f ca="1">AG15</f>
        <v>2</v>
      </c>
      <c r="AI18" s="22">
        <f ca="1">AG15+VLOOKUP(Jahresplaner!AG15,FormatCode!$A$2:$D$367,4)</f>
        <v>2</v>
      </c>
      <c r="AJ18" s="116"/>
      <c r="AK18" s="119"/>
      <c r="AL18" s="15">
        <f ca="1">AK15</f>
        <v>0</v>
      </c>
      <c r="AM18" s="22">
        <f ca="1">AK15+VLOOKUP(Jahresplaner!AK15,FormatCode!$A$2:$D$367,4)</f>
        <v>0</v>
      </c>
      <c r="AN18" s="116"/>
      <c r="AO18" s="119"/>
      <c r="AP18" s="15">
        <f ca="1">AO15</f>
        <v>0</v>
      </c>
      <c r="AQ18" s="22">
        <f ca="1">AO15+VLOOKUP(Jahresplaner!AO15,FormatCode!$A$2:$D$367,4)</f>
        <v>0</v>
      </c>
      <c r="AR18" s="116"/>
      <c r="AS18" s="119"/>
      <c r="AT18" s="15">
        <f ca="1">AS15</f>
        <v>2</v>
      </c>
      <c r="AU18" s="22">
        <f ca="1">AS15+VLOOKUP(Jahresplaner!AS15,FormatCode!$A$2:$D$367,4)</f>
        <v>2</v>
      </c>
      <c r="AV18" s="116"/>
    </row>
    <row r="19" spans="1:48" ht="17.25" customHeight="1" x14ac:dyDescent="0.2">
      <c r="A19" s="117">
        <f ca="1">VLOOKUP(Jahresplaner!A19,FormatCode!$A$2:$I$367,9)</f>
        <v>0</v>
      </c>
      <c r="B19" s="120">
        <f ca="1">A19</f>
        <v>0</v>
      </c>
      <c r="C19" s="122">
        <f ca="1">A19+VLOOKUP(Jahresplaner!A19,FormatCode!$A$2:$B$367,2)</f>
        <v>0</v>
      </c>
      <c r="D19" s="124">
        <f ca="1">A19</f>
        <v>0</v>
      </c>
      <c r="E19" s="117">
        <f ca="1">VLOOKUP(Jahresplaner!E19,FormatCode!$A$2:$I$367,9)</f>
        <v>1</v>
      </c>
      <c r="F19" s="120">
        <f ca="1">E19</f>
        <v>1</v>
      </c>
      <c r="G19" s="122">
        <f ca="1">E19+VLOOKUP(Jahresplaner!E19,FormatCode!$A$2:$B$367,2)</f>
        <v>1</v>
      </c>
      <c r="H19" s="124">
        <f ca="1">E19</f>
        <v>1</v>
      </c>
      <c r="I19" s="117">
        <f ca="1">VLOOKUP(Jahresplaner!I19,FormatCode!$A$2:$I$367,9)</f>
        <v>1</v>
      </c>
      <c r="J19" s="120">
        <f ca="1">I19</f>
        <v>1</v>
      </c>
      <c r="K19" s="122">
        <f ca="1">I19+VLOOKUP(Jahresplaner!I19,FormatCode!$A$2:$B$367,2)</f>
        <v>1</v>
      </c>
      <c r="L19" s="124">
        <f ca="1">I19</f>
        <v>1</v>
      </c>
      <c r="M19" s="117">
        <f ca="1">VLOOKUP(Jahresplaner!M19,FormatCode!$A$2:$I$367,9)</f>
        <v>0</v>
      </c>
      <c r="N19" s="120">
        <f ca="1">M19</f>
        <v>0</v>
      </c>
      <c r="O19" s="122">
        <f ca="1">M19+VLOOKUP(Jahresplaner!M19,FormatCode!$A$2:$B$367,2)</f>
        <v>0</v>
      </c>
      <c r="P19" s="124">
        <f ca="1">M19</f>
        <v>0</v>
      </c>
      <c r="Q19" s="117">
        <f ca="1">VLOOKUP(Jahresplaner!Q19,FormatCode!$A$2:$I$367,9)</f>
        <v>0</v>
      </c>
      <c r="R19" s="120">
        <f ca="1">Q19</f>
        <v>0</v>
      </c>
      <c r="S19" s="122">
        <f ca="1">Q19+VLOOKUP(Jahresplaner!Q19,FormatCode!$A$2:$B$367,2)</f>
        <v>0</v>
      </c>
      <c r="T19" s="124">
        <f ca="1">Q19</f>
        <v>0</v>
      </c>
      <c r="U19" s="117">
        <f ca="1">VLOOKUP(Jahresplaner!U19,FormatCode!$A$2:$I$367,9)</f>
        <v>2</v>
      </c>
      <c r="V19" s="120">
        <f ca="1">U19</f>
        <v>2</v>
      </c>
      <c r="W19" s="122">
        <f ca="1">U19+VLOOKUP(Jahresplaner!U19,FormatCode!$A$2:$B$367,2)</f>
        <v>6</v>
      </c>
      <c r="X19" s="124">
        <f ca="1">U19</f>
        <v>2</v>
      </c>
      <c r="Y19" s="117">
        <f ca="1">VLOOKUP(Jahresplaner!Y19,FormatCode!$A$2:$I$367,9)</f>
        <v>0</v>
      </c>
      <c r="Z19" s="120">
        <f ca="1">Y19</f>
        <v>0</v>
      </c>
      <c r="AA19" s="122">
        <f ca="1">Y19+VLOOKUP(Jahresplaner!Y19,FormatCode!$A$2:$B$367,2)</f>
        <v>0</v>
      </c>
      <c r="AB19" s="124">
        <f ca="1">Y19</f>
        <v>0</v>
      </c>
      <c r="AC19" s="117">
        <f ca="1">VLOOKUP(Jahresplaner!AC19,FormatCode!$A$2:$I$367,9)</f>
        <v>0</v>
      </c>
      <c r="AD19" s="120">
        <f ca="1">AC19</f>
        <v>0</v>
      </c>
      <c r="AE19" s="122">
        <f ca="1">AC19+VLOOKUP(Jahresplaner!AC19,FormatCode!$A$2:$B$367,2)</f>
        <v>0</v>
      </c>
      <c r="AF19" s="124">
        <f ca="1">AC19</f>
        <v>0</v>
      </c>
      <c r="AG19" s="117">
        <f ca="1">VLOOKUP(Jahresplaner!AG19,FormatCode!$A$2:$I$367,9)</f>
        <v>1</v>
      </c>
      <c r="AH19" s="120">
        <f ca="1">AG19</f>
        <v>1</v>
      </c>
      <c r="AI19" s="122">
        <f ca="1">AG19+VLOOKUP(Jahresplaner!AG19,FormatCode!$A$2:$B$367,2)</f>
        <v>1</v>
      </c>
      <c r="AJ19" s="124">
        <f ca="1">AG19</f>
        <v>1</v>
      </c>
      <c r="AK19" s="117">
        <f ca="1">VLOOKUP(Jahresplaner!AK19,FormatCode!$A$2:$I$367,9)</f>
        <v>0</v>
      </c>
      <c r="AL19" s="120">
        <f ca="1">AK19</f>
        <v>0</v>
      </c>
      <c r="AM19" s="122">
        <f ca="1">AK19+VLOOKUP(Jahresplaner!AK19,FormatCode!$A$2:$B$367,2)</f>
        <v>0</v>
      </c>
      <c r="AN19" s="124">
        <f ca="1">AK19</f>
        <v>0</v>
      </c>
      <c r="AO19" s="117">
        <f ca="1">VLOOKUP(Jahresplaner!AO19,FormatCode!$A$2:$I$367,9)</f>
        <v>1</v>
      </c>
      <c r="AP19" s="120">
        <f ca="1">AO19</f>
        <v>1</v>
      </c>
      <c r="AQ19" s="122">
        <f ca="1">AO19+VLOOKUP(Jahresplaner!AO19,FormatCode!$A$2:$B$367,2)</f>
        <v>1</v>
      </c>
      <c r="AR19" s="124">
        <f ca="1">AO19</f>
        <v>1</v>
      </c>
      <c r="AS19" s="117">
        <f ca="1">VLOOKUP(Jahresplaner!AS19,FormatCode!$A$2:$I$367,9)</f>
        <v>0</v>
      </c>
      <c r="AT19" s="120">
        <f ca="1">AS19</f>
        <v>0</v>
      </c>
      <c r="AU19" s="122">
        <f ca="1">AS19+VLOOKUP(Jahresplaner!AS19,FormatCode!$A$2:$B$367,2)</f>
        <v>0</v>
      </c>
      <c r="AV19" s="124">
        <f ca="1">AS19</f>
        <v>0</v>
      </c>
    </row>
    <row r="20" spans="1:48" ht="17.25" customHeight="1" x14ac:dyDescent="0.2">
      <c r="A20" s="118"/>
      <c r="B20" s="121"/>
      <c r="C20" s="123"/>
      <c r="D20" s="125"/>
      <c r="E20" s="118"/>
      <c r="F20" s="121"/>
      <c r="G20" s="123"/>
      <c r="H20" s="125"/>
      <c r="I20" s="118"/>
      <c r="J20" s="121"/>
      <c r="K20" s="123"/>
      <c r="L20" s="125"/>
      <c r="M20" s="118"/>
      <c r="N20" s="121"/>
      <c r="O20" s="123"/>
      <c r="P20" s="125"/>
      <c r="Q20" s="118"/>
      <c r="R20" s="121"/>
      <c r="S20" s="123"/>
      <c r="T20" s="125"/>
      <c r="U20" s="118"/>
      <c r="V20" s="121"/>
      <c r="W20" s="123"/>
      <c r="X20" s="125"/>
      <c r="Y20" s="118"/>
      <c r="Z20" s="121"/>
      <c r="AA20" s="123"/>
      <c r="AB20" s="125"/>
      <c r="AC20" s="118"/>
      <c r="AD20" s="121"/>
      <c r="AE20" s="123"/>
      <c r="AF20" s="125"/>
      <c r="AG20" s="118"/>
      <c r="AH20" s="121"/>
      <c r="AI20" s="123"/>
      <c r="AJ20" s="125"/>
      <c r="AK20" s="118"/>
      <c r="AL20" s="121"/>
      <c r="AM20" s="123"/>
      <c r="AN20" s="125"/>
      <c r="AO20" s="118"/>
      <c r="AP20" s="121"/>
      <c r="AQ20" s="123"/>
      <c r="AR20" s="125"/>
      <c r="AS20" s="118"/>
      <c r="AT20" s="121"/>
      <c r="AU20" s="123"/>
      <c r="AV20" s="125"/>
    </row>
    <row r="21" spans="1:48" ht="17.25" customHeight="1" x14ac:dyDescent="0.2">
      <c r="A21" s="118"/>
      <c r="B21" s="121"/>
      <c r="C21" s="21">
        <f ca="1">A19+VLOOKUP(Jahresplaner!A19,FormatCode!$A$2:$C$367,3)</f>
        <v>0</v>
      </c>
      <c r="D21" s="115">
        <f ca="1">A19</f>
        <v>0</v>
      </c>
      <c r="E21" s="118"/>
      <c r="F21" s="121"/>
      <c r="G21" s="21">
        <f ca="1">E19+VLOOKUP(Jahresplaner!E19,FormatCode!$A$2:$C$367,3)</f>
        <v>1</v>
      </c>
      <c r="H21" s="115">
        <f ca="1">E19</f>
        <v>1</v>
      </c>
      <c r="I21" s="118"/>
      <c r="J21" s="121"/>
      <c r="K21" s="21">
        <f ca="1">I19+VLOOKUP(Jahresplaner!I19,FormatCode!$A$2:$C$367,3)</f>
        <v>1</v>
      </c>
      <c r="L21" s="115">
        <f ca="1">I19</f>
        <v>1</v>
      </c>
      <c r="M21" s="118"/>
      <c r="N21" s="121"/>
      <c r="O21" s="21">
        <f ca="1">M19+VLOOKUP(Jahresplaner!M19,FormatCode!$A$2:$C$367,3)</f>
        <v>0</v>
      </c>
      <c r="P21" s="115">
        <f ca="1">M19</f>
        <v>0</v>
      </c>
      <c r="Q21" s="118"/>
      <c r="R21" s="121"/>
      <c r="S21" s="21">
        <f ca="1">Q19+VLOOKUP(Jahresplaner!Q19,FormatCode!$A$2:$C$367,3)</f>
        <v>0</v>
      </c>
      <c r="T21" s="115">
        <f ca="1">Q19</f>
        <v>0</v>
      </c>
      <c r="U21" s="118"/>
      <c r="V21" s="121"/>
      <c r="W21" s="21">
        <f ca="1">U19+VLOOKUP(Jahresplaner!U19,FormatCode!$A$2:$C$367,3)</f>
        <v>2</v>
      </c>
      <c r="X21" s="115">
        <f ca="1">U19</f>
        <v>2</v>
      </c>
      <c r="Y21" s="118"/>
      <c r="Z21" s="121"/>
      <c r="AA21" s="21">
        <f ca="1">Y19+VLOOKUP(Jahresplaner!Y19,FormatCode!$A$2:$C$367,3)</f>
        <v>0</v>
      </c>
      <c r="AB21" s="115">
        <f ca="1">Y19</f>
        <v>0</v>
      </c>
      <c r="AC21" s="118"/>
      <c r="AD21" s="121"/>
      <c r="AE21" s="21">
        <f ca="1">AC19+VLOOKUP(Jahresplaner!AC19,FormatCode!$A$2:$C$367,3)</f>
        <v>0</v>
      </c>
      <c r="AF21" s="115">
        <f ca="1">AC19</f>
        <v>0</v>
      </c>
      <c r="AG21" s="118"/>
      <c r="AH21" s="121"/>
      <c r="AI21" s="21">
        <f ca="1">AG19+VLOOKUP(Jahresplaner!AG19,FormatCode!$A$2:$C$367,3)</f>
        <v>1</v>
      </c>
      <c r="AJ21" s="115">
        <f ca="1">AG19</f>
        <v>1</v>
      </c>
      <c r="AK21" s="118"/>
      <c r="AL21" s="121"/>
      <c r="AM21" s="21">
        <f ca="1">AK19+VLOOKUP(Jahresplaner!AK19,FormatCode!$A$2:$C$367,3)</f>
        <v>0</v>
      </c>
      <c r="AN21" s="115">
        <f ca="1">AK19</f>
        <v>0</v>
      </c>
      <c r="AO21" s="118"/>
      <c r="AP21" s="121"/>
      <c r="AQ21" s="21">
        <f ca="1">AO19+VLOOKUP(Jahresplaner!AO19,FormatCode!$A$2:$C$367,3)</f>
        <v>1</v>
      </c>
      <c r="AR21" s="115">
        <f ca="1">AO19</f>
        <v>1</v>
      </c>
      <c r="AS21" s="118"/>
      <c r="AT21" s="121"/>
      <c r="AU21" s="21">
        <f ca="1">AS19+VLOOKUP(Jahresplaner!AS19,FormatCode!$A$2:$C$367,3)</f>
        <v>0</v>
      </c>
      <c r="AV21" s="115">
        <f ca="1">AS19</f>
        <v>0</v>
      </c>
    </row>
    <row r="22" spans="1:48" ht="17.25" customHeight="1" thickBot="1" x14ac:dyDescent="0.25">
      <c r="A22" s="119"/>
      <c r="B22" s="15">
        <f ca="1">A19</f>
        <v>0</v>
      </c>
      <c r="C22" s="22">
        <f ca="1">A19+VLOOKUP(Jahresplaner!A19,FormatCode!$A$2:$D$367,4)</f>
        <v>0</v>
      </c>
      <c r="D22" s="116"/>
      <c r="E22" s="119"/>
      <c r="F22" s="15">
        <f ca="1">E19</f>
        <v>1</v>
      </c>
      <c r="G22" s="22">
        <f ca="1">E19+VLOOKUP(Jahresplaner!E19,FormatCode!$A$2:$D$367,4)</f>
        <v>1</v>
      </c>
      <c r="H22" s="116"/>
      <c r="I22" s="119"/>
      <c r="J22" s="15">
        <f ca="1">I19</f>
        <v>1</v>
      </c>
      <c r="K22" s="22">
        <f ca="1">I19+VLOOKUP(Jahresplaner!I19,FormatCode!$A$2:$D$367,4)</f>
        <v>1</v>
      </c>
      <c r="L22" s="116"/>
      <c r="M22" s="119"/>
      <c r="N22" s="15">
        <f ca="1">M19</f>
        <v>0</v>
      </c>
      <c r="O22" s="22">
        <f ca="1">M19+VLOOKUP(Jahresplaner!M19,FormatCode!$A$2:$D$367,4)</f>
        <v>0</v>
      </c>
      <c r="P22" s="116"/>
      <c r="Q22" s="119"/>
      <c r="R22" s="15">
        <f ca="1">Q19</f>
        <v>0</v>
      </c>
      <c r="S22" s="22">
        <f ca="1">Q19+VLOOKUP(Jahresplaner!Q19,FormatCode!$A$2:$D$367,4)</f>
        <v>0</v>
      </c>
      <c r="T22" s="116"/>
      <c r="U22" s="119"/>
      <c r="V22" s="15">
        <f ca="1">U19</f>
        <v>2</v>
      </c>
      <c r="W22" s="22">
        <f ca="1">U19+VLOOKUP(Jahresplaner!U19,FormatCode!$A$2:$D$367,4)</f>
        <v>2</v>
      </c>
      <c r="X22" s="116"/>
      <c r="Y22" s="119"/>
      <c r="Z22" s="15">
        <f ca="1">Y19</f>
        <v>0</v>
      </c>
      <c r="AA22" s="22">
        <f ca="1">Y19+VLOOKUP(Jahresplaner!Y19,FormatCode!$A$2:$D$367,4)</f>
        <v>0</v>
      </c>
      <c r="AB22" s="116"/>
      <c r="AC22" s="119"/>
      <c r="AD22" s="15">
        <f ca="1">AC19</f>
        <v>0</v>
      </c>
      <c r="AE22" s="22">
        <f ca="1">AC19+VLOOKUP(Jahresplaner!AC19,FormatCode!$A$2:$D$367,4)</f>
        <v>0</v>
      </c>
      <c r="AF22" s="116"/>
      <c r="AG22" s="119"/>
      <c r="AH22" s="15">
        <f ca="1">AG19</f>
        <v>1</v>
      </c>
      <c r="AI22" s="22">
        <f ca="1">AG19+VLOOKUP(Jahresplaner!AG19,FormatCode!$A$2:$D$367,4)</f>
        <v>1</v>
      </c>
      <c r="AJ22" s="116"/>
      <c r="AK22" s="119"/>
      <c r="AL22" s="15">
        <f ca="1">AK19</f>
        <v>0</v>
      </c>
      <c r="AM22" s="22">
        <f ca="1">AK19+VLOOKUP(Jahresplaner!AK19,FormatCode!$A$2:$D$367,4)</f>
        <v>0</v>
      </c>
      <c r="AN22" s="116"/>
      <c r="AO22" s="119"/>
      <c r="AP22" s="15">
        <f ca="1">AO19</f>
        <v>1</v>
      </c>
      <c r="AQ22" s="22">
        <f ca="1">AO19+VLOOKUP(Jahresplaner!AO19,FormatCode!$A$2:$D$367,4)</f>
        <v>1</v>
      </c>
      <c r="AR22" s="116"/>
      <c r="AS22" s="119"/>
      <c r="AT22" s="15">
        <f ca="1">AS19</f>
        <v>0</v>
      </c>
      <c r="AU22" s="22">
        <f ca="1">AS19+VLOOKUP(Jahresplaner!AS19,FormatCode!$A$2:$D$367,4)</f>
        <v>0</v>
      </c>
      <c r="AV22" s="116"/>
    </row>
    <row r="23" spans="1:48" ht="17.25" customHeight="1" x14ac:dyDescent="0.2">
      <c r="A23" s="117">
        <f ca="1">VLOOKUP(Jahresplaner!A23,FormatCode!$A$2:$I$367,9)</f>
        <v>0</v>
      </c>
      <c r="B23" s="120">
        <f ca="1">A23</f>
        <v>0</v>
      </c>
      <c r="C23" s="122">
        <f ca="1">A23+VLOOKUP(Jahresplaner!A23,FormatCode!$A$2:$B$367,2)</f>
        <v>4</v>
      </c>
      <c r="D23" s="124">
        <f ca="1">A23</f>
        <v>0</v>
      </c>
      <c r="E23" s="117">
        <f ca="1">VLOOKUP(Jahresplaner!E23,FormatCode!$A$2:$I$367,9)</f>
        <v>2</v>
      </c>
      <c r="F23" s="120">
        <f ca="1">E23</f>
        <v>2</v>
      </c>
      <c r="G23" s="122">
        <f ca="1">E23+VLOOKUP(Jahresplaner!E23,FormatCode!$A$2:$B$367,2)</f>
        <v>2</v>
      </c>
      <c r="H23" s="124">
        <f ca="1">E23</f>
        <v>2</v>
      </c>
      <c r="I23" s="117">
        <f ca="1">VLOOKUP(Jahresplaner!I23,FormatCode!$A$2:$I$367,9)</f>
        <v>2</v>
      </c>
      <c r="J23" s="120">
        <f ca="1">I23</f>
        <v>2</v>
      </c>
      <c r="K23" s="122">
        <f ca="1">I23+VLOOKUP(Jahresplaner!I23,FormatCode!$A$2:$B$367,2)</f>
        <v>2</v>
      </c>
      <c r="L23" s="124">
        <f ca="1">I23</f>
        <v>2</v>
      </c>
      <c r="M23" s="117">
        <f ca="1">VLOOKUP(Jahresplaner!M23,FormatCode!$A$2:$I$367,9)</f>
        <v>0</v>
      </c>
      <c r="N23" s="120">
        <f ca="1">M23</f>
        <v>0</v>
      </c>
      <c r="O23" s="122">
        <f ca="1">M23+VLOOKUP(Jahresplaner!M23,FormatCode!$A$2:$B$367,2)</f>
        <v>0</v>
      </c>
      <c r="P23" s="124">
        <f ca="1">M23</f>
        <v>0</v>
      </c>
      <c r="Q23" s="117">
        <f ca="1">VLOOKUP(Jahresplaner!Q23,FormatCode!$A$2:$I$367,9)</f>
        <v>0</v>
      </c>
      <c r="R23" s="120">
        <f ca="1">Q23</f>
        <v>0</v>
      </c>
      <c r="S23" s="122">
        <f ca="1">Q23+VLOOKUP(Jahresplaner!Q23,FormatCode!$A$2:$B$367,2)</f>
        <v>0</v>
      </c>
      <c r="T23" s="124">
        <f ca="1">Q23</f>
        <v>0</v>
      </c>
      <c r="U23" s="117">
        <f ca="1">VLOOKUP(Jahresplaner!U23,FormatCode!$A$2:$I$367,9)</f>
        <v>2</v>
      </c>
      <c r="V23" s="120">
        <f ca="1">U23</f>
        <v>2</v>
      </c>
      <c r="W23" s="122">
        <f ca="1">U23+VLOOKUP(Jahresplaner!U23,FormatCode!$A$2:$B$367,2)</f>
        <v>6</v>
      </c>
      <c r="X23" s="124">
        <f ca="1">U23</f>
        <v>2</v>
      </c>
      <c r="Y23" s="117">
        <f ca="1">VLOOKUP(Jahresplaner!Y23,FormatCode!$A$2:$I$367,9)</f>
        <v>0</v>
      </c>
      <c r="Z23" s="120">
        <f ca="1">Y23</f>
        <v>0</v>
      </c>
      <c r="AA23" s="122">
        <f ca="1">Y23+VLOOKUP(Jahresplaner!Y23,FormatCode!$A$2:$B$367,2)</f>
        <v>0</v>
      </c>
      <c r="AB23" s="124">
        <f ca="1">Y23</f>
        <v>0</v>
      </c>
      <c r="AC23" s="117">
        <f ca="1">VLOOKUP(Jahresplaner!AC23,FormatCode!$A$2:$I$367,9)</f>
        <v>1</v>
      </c>
      <c r="AD23" s="120">
        <f ca="1">AC23</f>
        <v>1</v>
      </c>
      <c r="AE23" s="122">
        <f ca="1">AC23+VLOOKUP(Jahresplaner!AC23,FormatCode!$A$2:$B$367,2)</f>
        <v>1</v>
      </c>
      <c r="AF23" s="124">
        <f ca="1">AC23</f>
        <v>1</v>
      </c>
      <c r="AG23" s="117">
        <f ca="1">VLOOKUP(Jahresplaner!AG23,FormatCode!$A$2:$I$367,9)</f>
        <v>1</v>
      </c>
      <c r="AH23" s="120">
        <f ca="1">AG23</f>
        <v>1</v>
      </c>
      <c r="AI23" s="122">
        <f ca="1">AG23+VLOOKUP(Jahresplaner!AG23,FormatCode!$A$2:$B$367,2)</f>
        <v>1</v>
      </c>
      <c r="AJ23" s="124">
        <f ca="1">AG23</f>
        <v>1</v>
      </c>
      <c r="AK23" s="117">
        <f ca="1">VLOOKUP(Jahresplaner!AK23,FormatCode!$A$2:$I$367,9)</f>
        <v>0</v>
      </c>
      <c r="AL23" s="120">
        <f ca="1">AK23</f>
        <v>0</v>
      </c>
      <c r="AM23" s="122">
        <f ca="1">AK23+VLOOKUP(Jahresplaner!AK23,FormatCode!$A$2:$B$367,2)</f>
        <v>0</v>
      </c>
      <c r="AN23" s="124">
        <f ca="1">AK23</f>
        <v>0</v>
      </c>
      <c r="AO23" s="117">
        <f ca="1">VLOOKUP(Jahresplaner!AO23,FormatCode!$A$2:$I$367,9)</f>
        <v>2</v>
      </c>
      <c r="AP23" s="120">
        <f ca="1">AO23</f>
        <v>2</v>
      </c>
      <c r="AQ23" s="122">
        <f ca="1">AO23+VLOOKUP(Jahresplaner!AO23,FormatCode!$A$2:$B$367,2)</f>
        <v>2</v>
      </c>
      <c r="AR23" s="124">
        <f ca="1">AO23</f>
        <v>2</v>
      </c>
      <c r="AS23" s="117">
        <f ca="1">VLOOKUP(Jahresplaner!AS23,FormatCode!$A$2:$I$367,9)</f>
        <v>0</v>
      </c>
      <c r="AT23" s="120">
        <f ca="1">AS23</f>
        <v>0</v>
      </c>
      <c r="AU23" s="122">
        <f ca="1">AS23+VLOOKUP(Jahresplaner!AS23,FormatCode!$A$2:$B$367,2)</f>
        <v>0</v>
      </c>
      <c r="AV23" s="124">
        <f ca="1">AS23</f>
        <v>0</v>
      </c>
    </row>
    <row r="24" spans="1:48" ht="17.25" customHeight="1" x14ac:dyDescent="0.2">
      <c r="A24" s="118"/>
      <c r="B24" s="121"/>
      <c r="C24" s="123"/>
      <c r="D24" s="125"/>
      <c r="E24" s="118"/>
      <c r="F24" s="121"/>
      <c r="G24" s="123"/>
      <c r="H24" s="125"/>
      <c r="I24" s="118"/>
      <c r="J24" s="121"/>
      <c r="K24" s="123"/>
      <c r="L24" s="125"/>
      <c r="M24" s="118"/>
      <c r="N24" s="121"/>
      <c r="O24" s="123"/>
      <c r="P24" s="125"/>
      <c r="Q24" s="118"/>
      <c r="R24" s="121"/>
      <c r="S24" s="123"/>
      <c r="T24" s="125"/>
      <c r="U24" s="118"/>
      <c r="V24" s="121"/>
      <c r="W24" s="123"/>
      <c r="X24" s="125"/>
      <c r="Y24" s="118"/>
      <c r="Z24" s="121"/>
      <c r="AA24" s="123"/>
      <c r="AB24" s="125"/>
      <c r="AC24" s="118"/>
      <c r="AD24" s="121"/>
      <c r="AE24" s="123"/>
      <c r="AF24" s="125"/>
      <c r="AG24" s="118"/>
      <c r="AH24" s="121"/>
      <c r="AI24" s="123"/>
      <c r="AJ24" s="125"/>
      <c r="AK24" s="118"/>
      <c r="AL24" s="121"/>
      <c r="AM24" s="123"/>
      <c r="AN24" s="125"/>
      <c r="AO24" s="118"/>
      <c r="AP24" s="121"/>
      <c r="AQ24" s="123"/>
      <c r="AR24" s="125"/>
      <c r="AS24" s="118"/>
      <c r="AT24" s="121"/>
      <c r="AU24" s="123"/>
      <c r="AV24" s="125"/>
    </row>
    <row r="25" spans="1:48" ht="17.25" customHeight="1" x14ac:dyDescent="0.2">
      <c r="A25" s="118"/>
      <c r="B25" s="121"/>
      <c r="C25" s="21">
        <f ca="1">A23+VLOOKUP(Jahresplaner!A23,FormatCode!$A$2:$C$367,3)</f>
        <v>0</v>
      </c>
      <c r="D25" s="115">
        <f ca="1">A23</f>
        <v>0</v>
      </c>
      <c r="E25" s="118"/>
      <c r="F25" s="121"/>
      <c r="G25" s="21">
        <f ca="1">E23+VLOOKUP(Jahresplaner!E23,FormatCode!$A$2:$C$367,3)</f>
        <v>2</v>
      </c>
      <c r="H25" s="115">
        <f ca="1">E23</f>
        <v>2</v>
      </c>
      <c r="I25" s="118"/>
      <c r="J25" s="121"/>
      <c r="K25" s="21">
        <f ca="1">I23+VLOOKUP(Jahresplaner!I23,FormatCode!$A$2:$C$367,3)</f>
        <v>2</v>
      </c>
      <c r="L25" s="115">
        <f ca="1">I23</f>
        <v>2</v>
      </c>
      <c r="M25" s="118"/>
      <c r="N25" s="121"/>
      <c r="O25" s="21">
        <f ca="1">M23+VLOOKUP(Jahresplaner!M23,FormatCode!$A$2:$C$367,3)</f>
        <v>0</v>
      </c>
      <c r="P25" s="115">
        <f ca="1">M23</f>
        <v>0</v>
      </c>
      <c r="Q25" s="118"/>
      <c r="R25" s="121"/>
      <c r="S25" s="21">
        <f ca="1">Q23+VLOOKUP(Jahresplaner!Q23,FormatCode!$A$2:$C$367,3)</f>
        <v>0</v>
      </c>
      <c r="T25" s="115">
        <f ca="1">Q23</f>
        <v>0</v>
      </c>
      <c r="U25" s="118"/>
      <c r="V25" s="121"/>
      <c r="W25" s="21">
        <f ca="1">U23+VLOOKUP(Jahresplaner!U23,FormatCode!$A$2:$C$367,3)</f>
        <v>2</v>
      </c>
      <c r="X25" s="115">
        <f ca="1">U23</f>
        <v>2</v>
      </c>
      <c r="Y25" s="118"/>
      <c r="Z25" s="121"/>
      <c r="AA25" s="21">
        <f ca="1">Y23+VLOOKUP(Jahresplaner!Y23,FormatCode!$A$2:$C$367,3)</f>
        <v>0</v>
      </c>
      <c r="AB25" s="115">
        <f ca="1">Y23</f>
        <v>0</v>
      </c>
      <c r="AC25" s="118"/>
      <c r="AD25" s="121"/>
      <c r="AE25" s="21">
        <f ca="1">AC23+VLOOKUP(Jahresplaner!AC23,FormatCode!$A$2:$C$367,3)</f>
        <v>1</v>
      </c>
      <c r="AF25" s="115">
        <f ca="1">AC23</f>
        <v>1</v>
      </c>
      <c r="AG25" s="118"/>
      <c r="AH25" s="121"/>
      <c r="AI25" s="21">
        <f ca="1">AG23+VLOOKUP(Jahresplaner!AG23,FormatCode!$A$2:$C$367,3)</f>
        <v>1</v>
      </c>
      <c r="AJ25" s="115">
        <f ca="1">AG23</f>
        <v>1</v>
      </c>
      <c r="AK25" s="118"/>
      <c r="AL25" s="121"/>
      <c r="AM25" s="21">
        <f ca="1">AK23+VLOOKUP(Jahresplaner!AK23,FormatCode!$A$2:$C$367,3)</f>
        <v>0</v>
      </c>
      <c r="AN25" s="115">
        <f ca="1">AK23</f>
        <v>0</v>
      </c>
      <c r="AO25" s="118"/>
      <c r="AP25" s="121"/>
      <c r="AQ25" s="21">
        <f ca="1">AO23+VLOOKUP(Jahresplaner!AO23,FormatCode!$A$2:$C$367,3)</f>
        <v>2</v>
      </c>
      <c r="AR25" s="115">
        <f ca="1">AO23</f>
        <v>2</v>
      </c>
      <c r="AS25" s="118"/>
      <c r="AT25" s="121"/>
      <c r="AU25" s="21">
        <f ca="1">AS23+VLOOKUP(Jahresplaner!AS23,FormatCode!$A$2:$C$367,3)</f>
        <v>0</v>
      </c>
      <c r="AV25" s="115">
        <f ca="1">AS23</f>
        <v>0</v>
      </c>
    </row>
    <row r="26" spans="1:48" ht="17.25" customHeight="1" thickBot="1" x14ac:dyDescent="0.25">
      <c r="A26" s="119"/>
      <c r="B26" s="15">
        <f ca="1">A23</f>
        <v>0</v>
      </c>
      <c r="C26" s="22">
        <f ca="1">A23+VLOOKUP(Jahresplaner!A23,FormatCode!$A$2:$D$367,4)</f>
        <v>0</v>
      </c>
      <c r="D26" s="116"/>
      <c r="E26" s="119"/>
      <c r="F26" s="15">
        <f ca="1">E23</f>
        <v>2</v>
      </c>
      <c r="G26" s="22">
        <f ca="1">E23+VLOOKUP(Jahresplaner!E23,FormatCode!$A$2:$D$367,4)</f>
        <v>2</v>
      </c>
      <c r="H26" s="116"/>
      <c r="I26" s="119"/>
      <c r="J26" s="15">
        <f ca="1">I23</f>
        <v>2</v>
      </c>
      <c r="K26" s="22">
        <f ca="1">I23+VLOOKUP(Jahresplaner!I23,FormatCode!$A$2:$D$367,4)</f>
        <v>2</v>
      </c>
      <c r="L26" s="116"/>
      <c r="M26" s="119"/>
      <c r="N26" s="15">
        <f ca="1">M23</f>
        <v>0</v>
      </c>
      <c r="O26" s="22">
        <f ca="1">M23+VLOOKUP(Jahresplaner!M23,FormatCode!$A$2:$D$367,4)</f>
        <v>0</v>
      </c>
      <c r="P26" s="116"/>
      <c r="Q26" s="119"/>
      <c r="R26" s="15">
        <f ca="1">Q23</f>
        <v>0</v>
      </c>
      <c r="S26" s="22">
        <f ca="1">Q23+VLOOKUP(Jahresplaner!Q23,FormatCode!$A$2:$D$367,4)</f>
        <v>0</v>
      </c>
      <c r="T26" s="116"/>
      <c r="U26" s="119"/>
      <c r="V26" s="15">
        <f ca="1">U23</f>
        <v>2</v>
      </c>
      <c r="W26" s="22">
        <f ca="1">U23+VLOOKUP(Jahresplaner!U23,FormatCode!$A$2:$D$367,4)</f>
        <v>2</v>
      </c>
      <c r="X26" s="116"/>
      <c r="Y26" s="119"/>
      <c r="Z26" s="15">
        <f ca="1">Y23</f>
        <v>0</v>
      </c>
      <c r="AA26" s="22">
        <f ca="1">Y23+VLOOKUP(Jahresplaner!Y23,FormatCode!$A$2:$D$367,4)</f>
        <v>0</v>
      </c>
      <c r="AB26" s="116"/>
      <c r="AC26" s="119"/>
      <c r="AD26" s="15">
        <f ca="1">AC23</f>
        <v>1</v>
      </c>
      <c r="AE26" s="22">
        <f ca="1">AC23+VLOOKUP(Jahresplaner!AC23,FormatCode!$A$2:$D$367,4)</f>
        <v>1</v>
      </c>
      <c r="AF26" s="116"/>
      <c r="AG26" s="119"/>
      <c r="AH26" s="15">
        <f ca="1">AG23</f>
        <v>1</v>
      </c>
      <c r="AI26" s="22">
        <f ca="1">AG23+VLOOKUP(Jahresplaner!AG23,FormatCode!$A$2:$D$367,4)</f>
        <v>1</v>
      </c>
      <c r="AJ26" s="116"/>
      <c r="AK26" s="119"/>
      <c r="AL26" s="15">
        <f ca="1">AK23</f>
        <v>0</v>
      </c>
      <c r="AM26" s="22">
        <f ca="1">AK23+VLOOKUP(Jahresplaner!AK23,FormatCode!$A$2:$D$367,4)</f>
        <v>0</v>
      </c>
      <c r="AN26" s="116"/>
      <c r="AO26" s="119"/>
      <c r="AP26" s="15">
        <f ca="1">AO23</f>
        <v>2</v>
      </c>
      <c r="AQ26" s="22">
        <f ca="1">AO23+VLOOKUP(Jahresplaner!AO23,FormatCode!$A$2:$D$367,4)</f>
        <v>2</v>
      </c>
      <c r="AR26" s="116"/>
      <c r="AS26" s="119"/>
      <c r="AT26" s="15">
        <f ca="1">AS23</f>
        <v>0</v>
      </c>
      <c r="AU26" s="22">
        <f ca="1">AS23+VLOOKUP(Jahresplaner!AS23,FormatCode!$A$2:$D$367,4)</f>
        <v>0</v>
      </c>
      <c r="AV26" s="116"/>
    </row>
    <row r="27" spans="1:48" ht="17.25" customHeight="1" x14ac:dyDescent="0.2">
      <c r="A27" s="117">
        <f ca="1">VLOOKUP(Jahresplaner!A27,FormatCode!$A$2:$I$367,9)</f>
        <v>0</v>
      </c>
      <c r="B27" s="120">
        <f ca="1">A27</f>
        <v>0</v>
      </c>
      <c r="C27" s="122">
        <f ca="1">A27+VLOOKUP(Jahresplaner!A27,FormatCode!$A$2:$B$367,2)</f>
        <v>0</v>
      </c>
      <c r="D27" s="124">
        <f ca="1">A27</f>
        <v>0</v>
      </c>
      <c r="E27" s="117">
        <f ca="1">VLOOKUP(Jahresplaner!E27,FormatCode!$A$2:$I$367,9)</f>
        <v>0</v>
      </c>
      <c r="F27" s="120">
        <f ca="1">E27</f>
        <v>0</v>
      </c>
      <c r="G27" s="122">
        <f ca="1">E27+VLOOKUP(Jahresplaner!E27,FormatCode!$A$2:$B$367,2)</f>
        <v>0</v>
      </c>
      <c r="H27" s="124">
        <f ca="1">E27</f>
        <v>0</v>
      </c>
      <c r="I27" s="117">
        <f ca="1">VLOOKUP(Jahresplaner!I27,FormatCode!$A$2:$I$367,9)</f>
        <v>0</v>
      </c>
      <c r="J27" s="120">
        <f ca="1">I27</f>
        <v>0</v>
      </c>
      <c r="K27" s="122">
        <f ca="1">I27+VLOOKUP(Jahresplaner!I27,FormatCode!$A$2:$B$367,2)</f>
        <v>0</v>
      </c>
      <c r="L27" s="124">
        <f ca="1">I27</f>
        <v>0</v>
      </c>
      <c r="M27" s="117">
        <f ca="1">VLOOKUP(Jahresplaner!M27,FormatCode!$A$2:$I$367,9)</f>
        <v>0</v>
      </c>
      <c r="N27" s="120">
        <f ca="1">M27</f>
        <v>0</v>
      </c>
      <c r="O27" s="122">
        <f ca="1">M27+VLOOKUP(Jahresplaner!M27,FormatCode!$A$2:$B$367,2)</f>
        <v>0</v>
      </c>
      <c r="P27" s="124">
        <f ca="1">M27</f>
        <v>0</v>
      </c>
      <c r="Q27" s="117">
        <f ca="1">VLOOKUP(Jahresplaner!Q27,FormatCode!$A$2:$I$367,9)</f>
        <v>1</v>
      </c>
      <c r="R27" s="120">
        <f ca="1">Q27</f>
        <v>1</v>
      </c>
      <c r="S27" s="122">
        <f ca="1">Q27+VLOOKUP(Jahresplaner!Q27,FormatCode!$A$2:$B$367,2)</f>
        <v>1</v>
      </c>
      <c r="T27" s="124">
        <f ca="1">Q27</f>
        <v>1</v>
      </c>
      <c r="U27" s="117">
        <f ca="1">VLOOKUP(Jahresplaner!U27,FormatCode!$A$2:$I$367,9)</f>
        <v>0</v>
      </c>
      <c r="V27" s="120">
        <f ca="1">U27</f>
        <v>0</v>
      </c>
      <c r="W27" s="122">
        <f ca="1">U27+VLOOKUP(Jahresplaner!U27,FormatCode!$A$2:$B$367,2)</f>
        <v>0</v>
      </c>
      <c r="X27" s="124">
        <f ca="1">U27</f>
        <v>0</v>
      </c>
      <c r="Y27" s="117">
        <f ca="1">VLOOKUP(Jahresplaner!Y27,FormatCode!$A$2:$I$367,9)</f>
        <v>0</v>
      </c>
      <c r="Z27" s="120">
        <f ca="1">Y27</f>
        <v>0</v>
      </c>
      <c r="AA27" s="122">
        <f ca="1">Y27+VLOOKUP(Jahresplaner!Y27,FormatCode!$A$2:$B$367,2)</f>
        <v>0</v>
      </c>
      <c r="AB27" s="124">
        <f ca="1">Y27</f>
        <v>0</v>
      </c>
      <c r="AC27" s="117">
        <f ca="1">VLOOKUP(Jahresplaner!AC27,FormatCode!$A$2:$I$367,9)</f>
        <v>2</v>
      </c>
      <c r="AD27" s="120">
        <f ca="1">AC27</f>
        <v>2</v>
      </c>
      <c r="AE27" s="122">
        <f ca="1">AC27+VLOOKUP(Jahresplaner!AC27,FormatCode!$A$2:$B$367,2)</f>
        <v>2</v>
      </c>
      <c r="AF27" s="124">
        <f ca="1">AC27</f>
        <v>2</v>
      </c>
      <c r="AG27" s="117">
        <f ca="1">VLOOKUP(Jahresplaner!AG27,FormatCode!$A$2:$I$367,9)</f>
        <v>1</v>
      </c>
      <c r="AH27" s="120">
        <f ca="1">AG27</f>
        <v>1</v>
      </c>
      <c r="AI27" s="122">
        <f ca="1">AG27+VLOOKUP(Jahresplaner!AG27,FormatCode!$A$2:$B$367,2)</f>
        <v>1</v>
      </c>
      <c r="AJ27" s="124">
        <f ca="1">AG27</f>
        <v>1</v>
      </c>
      <c r="AK27" s="117">
        <f ca="1">VLOOKUP(Jahresplaner!AK27,FormatCode!$A$2:$I$367,9)</f>
        <v>0</v>
      </c>
      <c r="AL27" s="120">
        <f ca="1">AK27</f>
        <v>0</v>
      </c>
      <c r="AM27" s="122">
        <f ca="1">AK27+VLOOKUP(Jahresplaner!AK27,FormatCode!$A$2:$B$367,2)</f>
        <v>0</v>
      </c>
      <c r="AN27" s="124">
        <f ca="1">AK27</f>
        <v>0</v>
      </c>
      <c r="AO27" s="117">
        <f ca="1">VLOOKUP(Jahresplaner!AO27,FormatCode!$A$2:$I$367,9)</f>
        <v>0</v>
      </c>
      <c r="AP27" s="120">
        <f ca="1">AO27</f>
        <v>0</v>
      </c>
      <c r="AQ27" s="122">
        <f ca="1">AO27+VLOOKUP(Jahresplaner!AO27,FormatCode!$A$2:$B$367,2)</f>
        <v>0</v>
      </c>
      <c r="AR27" s="124">
        <f ca="1">AO27</f>
        <v>0</v>
      </c>
      <c r="AS27" s="117">
        <f ca="1">VLOOKUP(Jahresplaner!AS27,FormatCode!$A$2:$I$367,9)</f>
        <v>0</v>
      </c>
      <c r="AT27" s="120">
        <f ca="1">AS27</f>
        <v>0</v>
      </c>
      <c r="AU27" s="122">
        <f ca="1">AS27+VLOOKUP(Jahresplaner!AS27,FormatCode!$A$2:$B$367,2)</f>
        <v>0</v>
      </c>
      <c r="AV27" s="124">
        <f ca="1">AS27</f>
        <v>0</v>
      </c>
    </row>
    <row r="28" spans="1:48" ht="17.25" customHeight="1" x14ac:dyDescent="0.2">
      <c r="A28" s="118"/>
      <c r="B28" s="121"/>
      <c r="C28" s="123"/>
      <c r="D28" s="125"/>
      <c r="E28" s="118"/>
      <c r="F28" s="121"/>
      <c r="G28" s="123"/>
      <c r="H28" s="125"/>
      <c r="I28" s="118"/>
      <c r="J28" s="121"/>
      <c r="K28" s="123"/>
      <c r="L28" s="125"/>
      <c r="M28" s="118"/>
      <c r="N28" s="121"/>
      <c r="O28" s="123"/>
      <c r="P28" s="125"/>
      <c r="Q28" s="118"/>
      <c r="R28" s="121"/>
      <c r="S28" s="123"/>
      <c r="T28" s="125"/>
      <c r="U28" s="118"/>
      <c r="V28" s="121"/>
      <c r="W28" s="123"/>
      <c r="X28" s="125"/>
      <c r="Y28" s="118"/>
      <c r="Z28" s="121"/>
      <c r="AA28" s="123"/>
      <c r="AB28" s="125"/>
      <c r="AC28" s="118"/>
      <c r="AD28" s="121"/>
      <c r="AE28" s="123"/>
      <c r="AF28" s="125"/>
      <c r="AG28" s="118"/>
      <c r="AH28" s="121"/>
      <c r="AI28" s="123"/>
      <c r="AJ28" s="125"/>
      <c r="AK28" s="118"/>
      <c r="AL28" s="121"/>
      <c r="AM28" s="123"/>
      <c r="AN28" s="125"/>
      <c r="AO28" s="118"/>
      <c r="AP28" s="121"/>
      <c r="AQ28" s="123"/>
      <c r="AR28" s="125"/>
      <c r="AS28" s="118"/>
      <c r="AT28" s="121"/>
      <c r="AU28" s="123"/>
      <c r="AV28" s="125"/>
    </row>
    <row r="29" spans="1:48" ht="17.25" customHeight="1" x14ac:dyDescent="0.2">
      <c r="A29" s="118"/>
      <c r="B29" s="121"/>
      <c r="C29" s="21">
        <f ca="1">A27+VLOOKUP(Jahresplaner!A27,FormatCode!$A$2:$C$367,3)</f>
        <v>0</v>
      </c>
      <c r="D29" s="115">
        <f ca="1">A27</f>
        <v>0</v>
      </c>
      <c r="E29" s="118"/>
      <c r="F29" s="121"/>
      <c r="G29" s="21">
        <f ca="1">E27+VLOOKUP(Jahresplaner!E27,FormatCode!$A$2:$C$367,3)</f>
        <v>0</v>
      </c>
      <c r="H29" s="115">
        <f ca="1">E27</f>
        <v>0</v>
      </c>
      <c r="I29" s="118"/>
      <c r="J29" s="121"/>
      <c r="K29" s="21">
        <f ca="1">I27+VLOOKUP(Jahresplaner!I27,FormatCode!$A$2:$C$367,3)</f>
        <v>0</v>
      </c>
      <c r="L29" s="115">
        <f ca="1">I27</f>
        <v>0</v>
      </c>
      <c r="M29" s="118"/>
      <c r="N29" s="121"/>
      <c r="O29" s="21">
        <f ca="1">M27+VLOOKUP(Jahresplaner!M27,FormatCode!$A$2:$C$367,3)</f>
        <v>0</v>
      </c>
      <c r="P29" s="115">
        <f ca="1">M27</f>
        <v>0</v>
      </c>
      <c r="Q29" s="118"/>
      <c r="R29" s="121"/>
      <c r="S29" s="21">
        <f ca="1">Q27+VLOOKUP(Jahresplaner!Q27,FormatCode!$A$2:$C$367,3)</f>
        <v>1</v>
      </c>
      <c r="T29" s="115">
        <f ca="1">Q27</f>
        <v>1</v>
      </c>
      <c r="U29" s="118"/>
      <c r="V29" s="121"/>
      <c r="W29" s="21">
        <f ca="1">U27+VLOOKUP(Jahresplaner!U27,FormatCode!$A$2:$C$367,3)</f>
        <v>0</v>
      </c>
      <c r="X29" s="115">
        <f ca="1">U27</f>
        <v>0</v>
      </c>
      <c r="Y29" s="118"/>
      <c r="Z29" s="121"/>
      <c r="AA29" s="21">
        <f ca="1">Y27+VLOOKUP(Jahresplaner!Y27,FormatCode!$A$2:$C$367,3)</f>
        <v>0</v>
      </c>
      <c r="AB29" s="115">
        <f ca="1">Y27</f>
        <v>0</v>
      </c>
      <c r="AC29" s="118"/>
      <c r="AD29" s="121"/>
      <c r="AE29" s="21">
        <f ca="1">AC27+VLOOKUP(Jahresplaner!AC27,FormatCode!$A$2:$C$367,3)</f>
        <v>2</v>
      </c>
      <c r="AF29" s="115">
        <f ca="1">AC27</f>
        <v>2</v>
      </c>
      <c r="AG29" s="118"/>
      <c r="AH29" s="121"/>
      <c r="AI29" s="21">
        <f ca="1">AG27+VLOOKUP(Jahresplaner!AG27,FormatCode!$A$2:$C$367,3)</f>
        <v>1</v>
      </c>
      <c r="AJ29" s="115">
        <f ca="1">AG27</f>
        <v>1</v>
      </c>
      <c r="AK29" s="118"/>
      <c r="AL29" s="121"/>
      <c r="AM29" s="21">
        <f ca="1">AK27+VLOOKUP(Jahresplaner!AK27,FormatCode!$A$2:$C$367,3)</f>
        <v>0</v>
      </c>
      <c r="AN29" s="115">
        <f ca="1">AK27</f>
        <v>0</v>
      </c>
      <c r="AO29" s="118"/>
      <c r="AP29" s="121"/>
      <c r="AQ29" s="21">
        <f ca="1">AO27+VLOOKUP(Jahresplaner!AO27,FormatCode!$A$2:$C$367,3)</f>
        <v>0</v>
      </c>
      <c r="AR29" s="115">
        <f ca="1">AO27</f>
        <v>0</v>
      </c>
      <c r="AS29" s="118"/>
      <c r="AT29" s="121"/>
      <c r="AU29" s="21">
        <f ca="1">AS27+VLOOKUP(Jahresplaner!AS27,FormatCode!$A$2:$C$367,3)</f>
        <v>0</v>
      </c>
      <c r="AV29" s="115">
        <f ca="1">AS27</f>
        <v>0</v>
      </c>
    </row>
    <row r="30" spans="1:48" ht="17.25" customHeight="1" thickBot="1" x14ac:dyDescent="0.25">
      <c r="A30" s="119"/>
      <c r="B30" s="15">
        <f ca="1">A27</f>
        <v>0</v>
      </c>
      <c r="C30" s="22">
        <f ca="1">A27+VLOOKUP(Jahresplaner!A27,FormatCode!$A$2:$D$367,4)</f>
        <v>0</v>
      </c>
      <c r="D30" s="116"/>
      <c r="E30" s="119"/>
      <c r="F30" s="15">
        <f ca="1">E27</f>
        <v>0</v>
      </c>
      <c r="G30" s="22">
        <f ca="1">E27+VLOOKUP(Jahresplaner!E27,FormatCode!$A$2:$D$367,4)</f>
        <v>0</v>
      </c>
      <c r="H30" s="116"/>
      <c r="I30" s="119"/>
      <c r="J30" s="15">
        <f ca="1">I27</f>
        <v>0</v>
      </c>
      <c r="K30" s="22">
        <f ca="1">I27+VLOOKUP(Jahresplaner!I27,FormatCode!$A$2:$D$367,4)</f>
        <v>0</v>
      </c>
      <c r="L30" s="116"/>
      <c r="M30" s="119"/>
      <c r="N30" s="15">
        <f ca="1">M27</f>
        <v>0</v>
      </c>
      <c r="O30" s="22">
        <f ca="1">M27+VLOOKUP(Jahresplaner!M27,FormatCode!$A$2:$D$367,4)</f>
        <v>0</v>
      </c>
      <c r="P30" s="116"/>
      <c r="Q30" s="119"/>
      <c r="R30" s="15">
        <f ca="1">Q27</f>
        <v>1</v>
      </c>
      <c r="S30" s="22">
        <f ca="1">Q27+VLOOKUP(Jahresplaner!Q27,FormatCode!$A$2:$D$367,4)</f>
        <v>1</v>
      </c>
      <c r="T30" s="116"/>
      <c r="U30" s="119"/>
      <c r="V30" s="15">
        <f ca="1">U27</f>
        <v>0</v>
      </c>
      <c r="W30" s="22">
        <f ca="1">U27+VLOOKUP(Jahresplaner!U27,FormatCode!$A$2:$D$367,4)</f>
        <v>0</v>
      </c>
      <c r="X30" s="116"/>
      <c r="Y30" s="119"/>
      <c r="Z30" s="15">
        <f ca="1">Y27</f>
        <v>0</v>
      </c>
      <c r="AA30" s="22">
        <f ca="1">Y27+VLOOKUP(Jahresplaner!Y27,FormatCode!$A$2:$D$367,4)</f>
        <v>0</v>
      </c>
      <c r="AB30" s="116"/>
      <c r="AC30" s="119"/>
      <c r="AD30" s="15">
        <f ca="1">AC27</f>
        <v>2</v>
      </c>
      <c r="AE30" s="22">
        <f ca="1">AC27+VLOOKUP(Jahresplaner!AC27,FormatCode!$A$2:$D$367,4)</f>
        <v>2</v>
      </c>
      <c r="AF30" s="116"/>
      <c r="AG30" s="119"/>
      <c r="AH30" s="15">
        <f ca="1">AG27</f>
        <v>1</v>
      </c>
      <c r="AI30" s="22">
        <f ca="1">AG27+VLOOKUP(Jahresplaner!AG27,FormatCode!$A$2:$D$367,4)</f>
        <v>1</v>
      </c>
      <c r="AJ30" s="116"/>
      <c r="AK30" s="119"/>
      <c r="AL30" s="15">
        <f ca="1">AK27</f>
        <v>0</v>
      </c>
      <c r="AM30" s="22">
        <f ca="1">AK27+VLOOKUP(Jahresplaner!AK27,FormatCode!$A$2:$D$367,4)</f>
        <v>0</v>
      </c>
      <c r="AN30" s="116"/>
      <c r="AO30" s="119"/>
      <c r="AP30" s="15">
        <f ca="1">AO27</f>
        <v>0</v>
      </c>
      <c r="AQ30" s="22">
        <f ca="1">AO27+VLOOKUP(Jahresplaner!AO27,FormatCode!$A$2:$D$367,4)</f>
        <v>0</v>
      </c>
      <c r="AR30" s="116"/>
      <c r="AS30" s="119"/>
      <c r="AT30" s="15">
        <f ca="1">AS27</f>
        <v>0</v>
      </c>
      <c r="AU30" s="22">
        <f ca="1">AS27+VLOOKUP(Jahresplaner!AS27,FormatCode!$A$2:$D$367,4)</f>
        <v>0</v>
      </c>
      <c r="AV30" s="116"/>
    </row>
    <row r="31" spans="1:48" ht="17.25" customHeight="1" x14ac:dyDescent="0.2">
      <c r="A31" s="117">
        <f ca="1">VLOOKUP(Jahresplaner!A31,FormatCode!$A$2:$I$367,9)</f>
        <v>1</v>
      </c>
      <c r="B31" s="120">
        <f ca="1">A31</f>
        <v>1</v>
      </c>
      <c r="C31" s="122">
        <f ca="1">A31+VLOOKUP(Jahresplaner!A31,FormatCode!$A$2:$B$367,2)</f>
        <v>1</v>
      </c>
      <c r="D31" s="124">
        <f ca="1">A31</f>
        <v>1</v>
      </c>
      <c r="E31" s="117">
        <f ca="1">VLOOKUP(Jahresplaner!E31,FormatCode!$A$2:$I$367,9)</f>
        <v>0</v>
      </c>
      <c r="F31" s="120">
        <f ca="1">E31</f>
        <v>0</v>
      </c>
      <c r="G31" s="122">
        <f ca="1">E31+VLOOKUP(Jahresplaner!E31,FormatCode!$A$2:$B$367,2)</f>
        <v>0</v>
      </c>
      <c r="H31" s="124">
        <f ca="1">E31</f>
        <v>0</v>
      </c>
      <c r="I31" s="117">
        <f ca="1">VLOOKUP(Jahresplaner!I31,FormatCode!$A$2:$I$367,9)</f>
        <v>0</v>
      </c>
      <c r="J31" s="120">
        <f ca="1">I31</f>
        <v>0</v>
      </c>
      <c r="K31" s="122">
        <f ca="1">I31+VLOOKUP(Jahresplaner!I31,FormatCode!$A$2:$B$367,2)</f>
        <v>0</v>
      </c>
      <c r="L31" s="124">
        <f ca="1">I31</f>
        <v>0</v>
      </c>
      <c r="M31" s="117">
        <f ca="1">VLOOKUP(Jahresplaner!M31,FormatCode!$A$2:$I$367,9)</f>
        <v>0</v>
      </c>
      <c r="N31" s="120">
        <f ca="1">M31</f>
        <v>0</v>
      </c>
      <c r="O31" s="122">
        <f ca="1">M31+VLOOKUP(Jahresplaner!M31,FormatCode!$A$2:$B$367,2)</f>
        <v>0</v>
      </c>
      <c r="P31" s="124">
        <f ca="1">M31</f>
        <v>0</v>
      </c>
      <c r="Q31" s="117">
        <f ca="1">VLOOKUP(Jahresplaner!Q31,FormatCode!$A$2:$I$367,9)</f>
        <v>2</v>
      </c>
      <c r="R31" s="120">
        <f ca="1">Q31</f>
        <v>2</v>
      </c>
      <c r="S31" s="122">
        <f ca="1">Q31+VLOOKUP(Jahresplaner!Q31,FormatCode!$A$2:$B$367,2)</f>
        <v>2</v>
      </c>
      <c r="T31" s="124">
        <f ca="1">Q31</f>
        <v>2</v>
      </c>
      <c r="U31" s="117">
        <f ca="1">VLOOKUP(Jahresplaner!U31,FormatCode!$A$2:$I$367,9)</f>
        <v>0</v>
      </c>
      <c r="V31" s="120">
        <f ca="1">U31</f>
        <v>0</v>
      </c>
      <c r="W31" s="122">
        <f ca="1">U31+VLOOKUP(Jahresplaner!U31,FormatCode!$A$2:$B$367,2)</f>
        <v>0</v>
      </c>
      <c r="X31" s="124">
        <f ca="1">U31</f>
        <v>0</v>
      </c>
      <c r="Y31" s="117">
        <f ca="1">VLOOKUP(Jahresplaner!Y31,FormatCode!$A$2:$I$367,9)</f>
        <v>0</v>
      </c>
      <c r="Z31" s="120">
        <f ca="1">Y31</f>
        <v>0</v>
      </c>
      <c r="AA31" s="122">
        <f ca="1">Y31+VLOOKUP(Jahresplaner!Y31,FormatCode!$A$2:$B$367,2)</f>
        <v>0</v>
      </c>
      <c r="AB31" s="124">
        <f ca="1">Y31</f>
        <v>0</v>
      </c>
      <c r="AC31" s="117">
        <f ca="1">VLOOKUP(Jahresplaner!AC31,FormatCode!$A$2:$I$367,9)</f>
        <v>0</v>
      </c>
      <c r="AD31" s="120">
        <f ca="1">AC31</f>
        <v>0</v>
      </c>
      <c r="AE31" s="122">
        <f ca="1">AC31+VLOOKUP(Jahresplaner!AC31,FormatCode!$A$2:$B$367,2)</f>
        <v>0</v>
      </c>
      <c r="AF31" s="124">
        <f ca="1">AC31</f>
        <v>0</v>
      </c>
      <c r="AG31" s="117">
        <f ca="1">VLOOKUP(Jahresplaner!AG31,FormatCode!$A$2:$I$367,9)</f>
        <v>1</v>
      </c>
      <c r="AH31" s="120">
        <f ca="1">AG31</f>
        <v>1</v>
      </c>
      <c r="AI31" s="122">
        <f ca="1">AG31+VLOOKUP(Jahresplaner!AG31,FormatCode!$A$2:$B$367,2)</f>
        <v>1</v>
      </c>
      <c r="AJ31" s="124">
        <f ca="1">AG31</f>
        <v>1</v>
      </c>
      <c r="AK31" s="117">
        <f ca="1">VLOOKUP(Jahresplaner!AK31,FormatCode!$A$2:$I$367,9)</f>
        <v>1</v>
      </c>
      <c r="AL31" s="120">
        <f ca="1">AK31</f>
        <v>1</v>
      </c>
      <c r="AM31" s="122">
        <f ca="1">AK31+VLOOKUP(Jahresplaner!AK31,FormatCode!$A$2:$B$367,2)</f>
        <v>1</v>
      </c>
      <c r="AN31" s="124">
        <f ca="1">AK31</f>
        <v>1</v>
      </c>
      <c r="AO31" s="117">
        <f ca="1">VLOOKUP(Jahresplaner!AO31,FormatCode!$A$2:$I$367,9)</f>
        <v>0</v>
      </c>
      <c r="AP31" s="120">
        <f ca="1">AO31</f>
        <v>0</v>
      </c>
      <c r="AQ31" s="122">
        <f ca="1">AO31+VLOOKUP(Jahresplaner!AO31,FormatCode!$A$2:$B$367,2)</f>
        <v>0</v>
      </c>
      <c r="AR31" s="124">
        <f ca="1">AO31</f>
        <v>0</v>
      </c>
      <c r="AS31" s="117">
        <f ca="1">VLOOKUP(Jahresplaner!AS31,FormatCode!$A$2:$I$367,9)</f>
        <v>0</v>
      </c>
      <c r="AT31" s="120">
        <f ca="1">AS31</f>
        <v>0</v>
      </c>
      <c r="AU31" s="122">
        <f ca="1">AS31+VLOOKUP(Jahresplaner!AS31,FormatCode!$A$2:$B$367,2)</f>
        <v>0</v>
      </c>
      <c r="AV31" s="124">
        <f ca="1">AS31</f>
        <v>0</v>
      </c>
    </row>
    <row r="32" spans="1:48" ht="17.25" customHeight="1" x14ac:dyDescent="0.2">
      <c r="A32" s="118"/>
      <c r="B32" s="121"/>
      <c r="C32" s="123"/>
      <c r="D32" s="125"/>
      <c r="E32" s="118"/>
      <c r="F32" s="121"/>
      <c r="G32" s="123"/>
      <c r="H32" s="125"/>
      <c r="I32" s="118"/>
      <c r="J32" s="121"/>
      <c r="K32" s="123"/>
      <c r="L32" s="125"/>
      <c r="M32" s="118"/>
      <c r="N32" s="121"/>
      <c r="O32" s="123"/>
      <c r="P32" s="125"/>
      <c r="Q32" s="118"/>
      <c r="R32" s="121"/>
      <c r="S32" s="123"/>
      <c r="T32" s="125"/>
      <c r="U32" s="118"/>
      <c r="V32" s="121"/>
      <c r="W32" s="123"/>
      <c r="X32" s="125"/>
      <c r="Y32" s="118"/>
      <c r="Z32" s="121"/>
      <c r="AA32" s="123"/>
      <c r="AB32" s="125"/>
      <c r="AC32" s="118"/>
      <c r="AD32" s="121"/>
      <c r="AE32" s="123"/>
      <c r="AF32" s="125"/>
      <c r="AG32" s="118"/>
      <c r="AH32" s="121"/>
      <c r="AI32" s="123"/>
      <c r="AJ32" s="125"/>
      <c r="AK32" s="118"/>
      <c r="AL32" s="121"/>
      <c r="AM32" s="123"/>
      <c r="AN32" s="125"/>
      <c r="AO32" s="118"/>
      <c r="AP32" s="121"/>
      <c r="AQ32" s="123"/>
      <c r="AR32" s="125"/>
      <c r="AS32" s="118"/>
      <c r="AT32" s="121"/>
      <c r="AU32" s="123"/>
      <c r="AV32" s="125"/>
    </row>
    <row r="33" spans="1:48" ht="17.25" customHeight="1" x14ac:dyDescent="0.2">
      <c r="A33" s="118"/>
      <c r="B33" s="121"/>
      <c r="C33" s="21">
        <f ca="1">A31+VLOOKUP(Jahresplaner!A31,FormatCode!$A$2:$C$367,3)</f>
        <v>1</v>
      </c>
      <c r="D33" s="115">
        <f ca="1">A31</f>
        <v>1</v>
      </c>
      <c r="E33" s="118"/>
      <c r="F33" s="121"/>
      <c r="G33" s="21">
        <f ca="1">E31+VLOOKUP(Jahresplaner!E31,FormatCode!$A$2:$C$367,3)</f>
        <v>0</v>
      </c>
      <c r="H33" s="115">
        <f ca="1">E31</f>
        <v>0</v>
      </c>
      <c r="I33" s="118"/>
      <c r="J33" s="121"/>
      <c r="K33" s="21">
        <f ca="1">I31+VLOOKUP(Jahresplaner!I31,FormatCode!$A$2:$C$367,3)</f>
        <v>0</v>
      </c>
      <c r="L33" s="115">
        <f ca="1">I31</f>
        <v>0</v>
      </c>
      <c r="M33" s="118"/>
      <c r="N33" s="121"/>
      <c r="O33" s="21">
        <f ca="1">M31+VLOOKUP(Jahresplaner!M31,FormatCode!$A$2:$C$367,3)</f>
        <v>0</v>
      </c>
      <c r="P33" s="115">
        <f ca="1">M31</f>
        <v>0</v>
      </c>
      <c r="Q33" s="118"/>
      <c r="R33" s="121"/>
      <c r="S33" s="21">
        <f ca="1">Q31+VLOOKUP(Jahresplaner!Q31,FormatCode!$A$2:$C$367,3)</f>
        <v>2</v>
      </c>
      <c r="T33" s="115">
        <f ca="1">Q31</f>
        <v>2</v>
      </c>
      <c r="U33" s="118"/>
      <c r="V33" s="121"/>
      <c r="W33" s="21">
        <f ca="1">U31+VLOOKUP(Jahresplaner!U31,FormatCode!$A$2:$C$367,3)</f>
        <v>0</v>
      </c>
      <c r="X33" s="115">
        <f ca="1">U31</f>
        <v>0</v>
      </c>
      <c r="Y33" s="118"/>
      <c r="Z33" s="121"/>
      <c r="AA33" s="21">
        <f ca="1">Y31+VLOOKUP(Jahresplaner!Y31,FormatCode!$A$2:$C$367,3)</f>
        <v>0</v>
      </c>
      <c r="AB33" s="115">
        <f ca="1">Y31</f>
        <v>0</v>
      </c>
      <c r="AC33" s="118"/>
      <c r="AD33" s="121"/>
      <c r="AE33" s="21">
        <f ca="1">AC31+VLOOKUP(Jahresplaner!AC31,FormatCode!$A$2:$C$367,3)</f>
        <v>0</v>
      </c>
      <c r="AF33" s="115">
        <f ca="1">AC31</f>
        <v>0</v>
      </c>
      <c r="AG33" s="118"/>
      <c r="AH33" s="121"/>
      <c r="AI33" s="21">
        <f ca="1">AG31+VLOOKUP(Jahresplaner!AG31,FormatCode!$A$2:$C$367,3)</f>
        <v>1</v>
      </c>
      <c r="AJ33" s="115">
        <f ca="1">AG31</f>
        <v>1</v>
      </c>
      <c r="AK33" s="118"/>
      <c r="AL33" s="121"/>
      <c r="AM33" s="21">
        <f ca="1">AK31+VLOOKUP(Jahresplaner!AK31,FormatCode!$A$2:$C$367,3)</f>
        <v>1</v>
      </c>
      <c r="AN33" s="115">
        <f ca="1">AK31</f>
        <v>1</v>
      </c>
      <c r="AO33" s="118"/>
      <c r="AP33" s="121"/>
      <c r="AQ33" s="21">
        <f ca="1">AO31+VLOOKUP(Jahresplaner!AO31,FormatCode!$A$2:$C$367,3)</f>
        <v>0</v>
      </c>
      <c r="AR33" s="115">
        <f ca="1">AO31</f>
        <v>0</v>
      </c>
      <c r="AS33" s="118"/>
      <c r="AT33" s="121"/>
      <c r="AU33" s="21">
        <f ca="1">AS31+VLOOKUP(Jahresplaner!AS31,FormatCode!$A$2:$C$367,3)</f>
        <v>0</v>
      </c>
      <c r="AV33" s="115">
        <f ca="1">AS31</f>
        <v>0</v>
      </c>
    </row>
    <row r="34" spans="1:48" ht="17.25" customHeight="1" thickBot="1" x14ac:dyDescent="0.25">
      <c r="A34" s="119"/>
      <c r="B34" s="15">
        <f ca="1">A31</f>
        <v>1</v>
      </c>
      <c r="C34" s="22">
        <f ca="1">A31+VLOOKUP(Jahresplaner!A31,FormatCode!$A$2:$D$367,4)</f>
        <v>1</v>
      </c>
      <c r="D34" s="116"/>
      <c r="E34" s="119"/>
      <c r="F34" s="15">
        <f ca="1">E31</f>
        <v>0</v>
      </c>
      <c r="G34" s="22">
        <f ca="1">E31+VLOOKUP(Jahresplaner!E31,FormatCode!$A$2:$D$367,4)</f>
        <v>0</v>
      </c>
      <c r="H34" s="116"/>
      <c r="I34" s="119"/>
      <c r="J34" s="15">
        <f ca="1">I31</f>
        <v>0</v>
      </c>
      <c r="K34" s="22">
        <f ca="1">I31+VLOOKUP(Jahresplaner!I31,FormatCode!$A$2:$D$367,4)</f>
        <v>0</v>
      </c>
      <c r="L34" s="116"/>
      <c r="M34" s="119"/>
      <c r="N34" s="15">
        <f ca="1">M31</f>
        <v>0</v>
      </c>
      <c r="O34" s="22">
        <f ca="1">M31+VLOOKUP(Jahresplaner!M31,FormatCode!$A$2:$D$367,4)</f>
        <v>0</v>
      </c>
      <c r="P34" s="116"/>
      <c r="Q34" s="119"/>
      <c r="R34" s="15">
        <f ca="1">Q31</f>
        <v>2</v>
      </c>
      <c r="S34" s="22">
        <f ca="1">Q31+VLOOKUP(Jahresplaner!Q31,FormatCode!$A$2:$D$367,4)</f>
        <v>2</v>
      </c>
      <c r="T34" s="116"/>
      <c r="U34" s="119"/>
      <c r="V34" s="15">
        <f ca="1">U31</f>
        <v>0</v>
      </c>
      <c r="W34" s="22">
        <f ca="1">U31+VLOOKUP(Jahresplaner!U31,FormatCode!$A$2:$D$367,4)</f>
        <v>0</v>
      </c>
      <c r="X34" s="116"/>
      <c r="Y34" s="119"/>
      <c r="Z34" s="15">
        <f ca="1">Y31</f>
        <v>0</v>
      </c>
      <c r="AA34" s="22">
        <f ca="1">Y31+VLOOKUP(Jahresplaner!Y31,FormatCode!$A$2:$D$367,4)</f>
        <v>0</v>
      </c>
      <c r="AB34" s="116"/>
      <c r="AC34" s="119"/>
      <c r="AD34" s="15">
        <f ca="1">AC31</f>
        <v>0</v>
      </c>
      <c r="AE34" s="22">
        <f ca="1">AC31+VLOOKUP(Jahresplaner!AC31,FormatCode!$A$2:$D$367,4)</f>
        <v>0</v>
      </c>
      <c r="AF34" s="116"/>
      <c r="AG34" s="119"/>
      <c r="AH34" s="15">
        <f ca="1">AG31</f>
        <v>1</v>
      </c>
      <c r="AI34" s="22">
        <f ca="1">AG31+VLOOKUP(Jahresplaner!AG31,FormatCode!$A$2:$D$367,4)</f>
        <v>1</v>
      </c>
      <c r="AJ34" s="116"/>
      <c r="AK34" s="119"/>
      <c r="AL34" s="15">
        <f ca="1">AK31</f>
        <v>1</v>
      </c>
      <c r="AM34" s="22">
        <f ca="1">AK31+VLOOKUP(Jahresplaner!AK31,FormatCode!$A$2:$D$367,4)</f>
        <v>1</v>
      </c>
      <c r="AN34" s="116"/>
      <c r="AO34" s="119"/>
      <c r="AP34" s="15">
        <f ca="1">AO31</f>
        <v>0</v>
      </c>
      <c r="AQ34" s="22">
        <f ca="1">AO31+VLOOKUP(Jahresplaner!AO31,FormatCode!$A$2:$D$367,4)</f>
        <v>0</v>
      </c>
      <c r="AR34" s="116"/>
      <c r="AS34" s="119"/>
      <c r="AT34" s="15">
        <f ca="1">AS31</f>
        <v>0</v>
      </c>
      <c r="AU34" s="22">
        <f ca="1">AS31+VLOOKUP(Jahresplaner!AS31,FormatCode!$A$2:$D$367,4)</f>
        <v>0</v>
      </c>
      <c r="AV34" s="116"/>
    </row>
    <row r="35" spans="1:48" ht="17.25" customHeight="1" x14ac:dyDescent="0.2">
      <c r="A35" s="117">
        <f ca="1">VLOOKUP(Jahresplaner!A35,FormatCode!$A$2:$I$367,9)</f>
        <v>2</v>
      </c>
      <c r="B35" s="120">
        <f ca="1">A35</f>
        <v>2</v>
      </c>
      <c r="C35" s="122">
        <f ca="1">A35+VLOOKUP(Jahresplaner!A35,FormatCode!$A$2:$B$367,2)</f>
        <v>2</v>
      </c>
      <c r="D35" s="124">
        <f ca="1">A35</f>
        <v>2</v>
      </c>
      <c r="E35" s="117">
        <f ca="1">VLOOKUP(Jahresplaner!E35,FormatCode!$A$2:$I$367,9)</f>
        <v>0</v>
      </c>
      <c r="F35" s="120">
        <f ca="1">E35</f>
        <v>0</v>
      </c>
      <c r="G35" s="122">
        <f ca="1">E35+VLOOKUP(Jahresplaner!E35,FormatCode!$A$2:$B$367,2)</f>
        <v>0</v>
      </c>
      <c r="H35" s="124">
        <f ca="1">E35</f>
        <v>0</v>
      </c>
      <c r="I35" s="117">
        <f ca="1">VLOOKUP(Jahresplaner!I35,FormatCode!$A$2:$I$367,9)</f>
        <v>0</v>
      </c>
      <c r="J35" s="120">
        <f ca="1">I35</f>
        <v>0</v>
      </c>
      <c r="K35" s="122">
        <f ca="1">I35+VLOOKUP(Jahresplaner!I35,FormatCode!$A$2:$B$367,2)</f>
        <v>0</v>
      </c>
      <c r="L35" s="124">
        <f ca="1">I35</f>
        <v>0</v>
      </c>
      <c r="M35" s="117">
        <f ca="1">VLOOKUP(Jahresplaner!M35,FormatCode!$A$2:$I$367,9)</f>
        <v>1</v>
      </c>
      <c r="N35" s="120">
        <f ca="1">M35</f>
        <v>1</v>
      </c>
      <c r="O35" s="122">
        <f ca="1">M35+VLOOKUP(Jahresplaner!M35,FormatCode!$A$2:$B$367,2)</f>
        <v>1</v>
      </c>
      <c r="P35" s="124">
        <f ca="1">M35</f>
        <v>1</v>
      </c>
      <c r="Q35" s="117">
        <f ca="1">VLOOKUP(Jahresplaner!Q35,FormatCode!$A$2:$I$367,9)</f>
        <v>0</v>
      </c>
      <c r="R35" s="120">
        <f ca="1">Q35</f>
        <v>0</v>
      </c>
      <c r="S35" s="122">
        <f ca="1">Q35+VLOOKUP(Jahresplaner!Q35,FormatCode!$A$2:$B$367,2)</f>
        <v>0</v>
      </c>
      <c r="T35" s="124">
        <f ca="1">Q35</f>
        <v>0</v>
      </c>
      <c r="U35" s="117">
        <f ca="1">VLOOKUP(Jahresplaner!U35,FormatCode!$A$2:$I$367,9)</f>
        <v>0</v>
      </c>
      <c r="V35" s="120">
        <f ca="1">U35</f>
        <v>0</v>
      </c>
      <c r="W35" s="122">
        <f ca="1">U35+VLOOKUP(Jahresplaner!U35,FormatCode!$A$2:$B$367,2)</f>
        <v>0</v>
      </c>
      <c r="X35" s="124">
        <f ca="1">U35</f>
        <v>0</v>
      </c>
      <c r="Y35" s="117">
        <f ca="1">VLOOKUP(Jahresplaner!Y35,FormatCode!$A$2:$I$367,9)</f>
        <v>1</v>
      </c>
      <c r="Z35" s="120">
        <f ca="1">Y35</f>
        <v>1</v>
      </c>
      <c r="AA35" s="122">
        <f ca="1">Y35+VLOOKUP(Jahresplaner!Y35,FormatCode!$A$2:$B$367,2)</f>
        <v>1</v>
      </c>
      <c r="AB35" s="124">
        <f ca="1">Y35</f>
        <v>1</v>
      </c>
      <c r="AC35" s="117">
        <f ca="1">VLOOKUP(Jahresplaner!AC35,FormatCode!$A$2:$I$367,9)</f>
        <v>0</v>
      </c>
      <c r="AD35" s="120">
        <f ca="1">AC35</f>
        <v>0</v>
      </c>
      <c r="AE35" s="122">
        <f ca="1">AC35+VLOOKUP(Jahresplaner!AC35,FormatCode!$A$2:$B$367,2)</f>
        <v>0</v>
      </c>
      <c r="AF35" s="124">
        <f ca="1">AC35</f>
        <v>0</v>
      </c>
      <c r="AG35" s="117">
        <f ca="1">VLOOKUP(Jahresplaner!AG35,FormatCode!$A$2:$I$367,9)</f>
        <v>1</v>
      </c>
      <c r="AH35" s="120">
        <f ca="1">AG35</f>
        <v>1</v>
      </c>
      <c r="AI35" s="122">
        <f ca="1">AG35+VLOOKUP(Jahresplaner!AG35,FormatCode!$A$2:$B$367,2)</f>
        <v>1</v>
      </c>
      <c r="AJ35" s="124">
        <f ca="1">AG35</f>
        <v>1</v>
      </c>
      <c r="AK35" s="117">
        <f ca="1">VLOOKUP(Jahresplaner!AK35,FormatCode!$A$2:$I$367,9)</f>
        <v>2</v>
      </c>
      <c r="AL35" s="120">
        <f ca="1">AK35</f>
        <v>2</v>
      </c>
      <c r="AM35" s="122">
        <f ca="1">AK35+VLOOKUP(Jahresplaner!AK35,FormatCode!$A$2:$B$367,2)</f>
        <v>2</v>
      </c>
      <c r="AN35" s="124">
        <f ca="1">AK35</f>
        <v>2</v>
      </c>
      <c r="AO35" s="117">
        <f ca="1">VLOOKUP(Jahresplaner!AO35,FormatCode!$A$2:$I$367,9)</f>
        <v>0</v>
      </c>
      <c r="AP35" s="120">
        <f ca="1">AO35</f>
        <v>0</v>
      </c>
      <c r="AQ35" s="122">
        <f ca="1">AO35+VLOOKUP(Jahresplaner!AO35,FormatCode!$A$2:$B$367,2)</f>
        <v>0</v>
      </c>
      <c r="AR35" s="124">
        <f ca="1">AO35</f>
        <v>0</v>
      </c>
      <c r="AS35" s="117">
        <f ca="1">VLOOKUP(Jahresplaner!AS35,FormatCode!$A$2:$I$367,9)</f>
        <v>0</v>
      </c>
      <c r="AT35" s="120">
        <f ca="1">AS35</f>
        <v>0</v>
      </c>
      <c r="AU35" s="122">
        <f ca="1">AS35+VLOOKUP(Jahresplaner!AS35,FormatCode!$A$2:$B$367,2)</f>
        <v>0</v>
      </c>
      <c r="AV35" s="124">
        <f ca="1">AS35</f>
        <v>0</v>
      </c>
    </row>
    <row r="36" spans="1:48" ht="17.25" customHeight="1" x14ac:dyDescent="0.2">
      <c r="A36" s="118"/>
      <c r="B36" s="121"/>
      <c r="C36" s="123"/>
      <c r="D36" s="125"/>
      <c r="E36" s="118"/>
      <c r="F36" s="121"/>
      <c r="G36" s="123"/>
      <c r="H36" s="125"/>
      <c r="I36" s="118"/>
      <c r="J36" s="121"/>
      <c r="K36" s="123"/>
      <c r="L36" s="125"/>
      <c r="M36" s="118"/>
      <c r="N36" s="121"/>
      <c r="O36" s="123"/>
      <c r="P36" s="125"/>
      <c r="Q36" s="118"/>
      <c r="R36" s="121"/>
      <c r="S36" s="123"/>
      <c r="T36" s="125"/>
      <c r="U36" s="118"/>
      <c r="V36" s="121"/>
      <c r="W36" s="123"/>
      <c r="X36" s="125"/>
      <c r="Y36" s="118"/>
      <c r="Z36" s="121"/>
      <c r="AA36" s="123"/>
      <c r="AB36" s="125"/>
      <c r="AC36" s="118"/>
      <c r="AD36" s="121"/>
      <c r="AE36" s="123"/>
      <c r="AF36" s="125"/>
      <c r="AG36" s="118"/>
      <c r="AH36" s="121"/>
      <c r="AI36" s="123"/>
      <c r="AJ36" s="125"/>
      <c r="AK36" s="118"/>
      <c r="AL36" s="121"/>
      <c r="AM36" s="123"/>
      <c r="AN36" s="125"/>
      <c r="AO36" s="118"/>
      <c r="AP36" s="121"/>
      <c r="AQ36" s="123"/>
      <c r="AR36" s="125"/>
      <c r="AS36" s="118"/>
      <c r="AT36" s="121"/>
      <c r="AU36" s="123"/>
      <c r="AV36" s="125"/>
    </row>
    <row r="37" spans="1:48" ht="17.25" customHeight="1" x14ac:dyDescent="0.2">
      <c r="A37" s="118"/>
      <c r="B37" s="121"/>
      <c r="C37" s="21">
        <f ca="1">A35+VLOOKUP(Jahresplaner!A35,FormatCode!$A$2:$C$367,3)</f>
        <v>2</v>
      </c>
      <c r="D37" s="115">
        <f ca="1">A35</f>
        <v>2</v>
      </c>
      <c r="E37" s="118"/>
      <c r="F37" s="121"/>
      <c r="G37" s="21">
        <f ca="1">E35+VLOOKUP(Jahresplaner!E35,FormatCode!$A$2:$C$367,3)</f>
        <v>0</v>
      </c>
      <c r="H37" s="115">
        <f ca="1">E35</f>
        <v>0</v>
      </c>
      <c r="I37" s="118"/>
      <c r="J37" s="121"/>
      <c r="K37" s="21">
        <f ca="1">I35+VLOOKUP(Jahresplaner!I35,FormatCode!$A$2:$C$367,3)</f>
        <v>0</v>
      </c>
      <c r="L37" s="115">
        <f ca="1">I35</f>
        <v>0</v>
      </c>
      <c r="M37" s="118"/>
      <c r="N37" s="121"/>
      <c r="O37" s="21">
        <f ca="1">M35+VLOOKUP(Jahresplaner!M35,FormatCode!$A$2:$C$367,3)</f>
        <v>1</v>
      </c>
      <c r="P37" s="115">
        <f ca="1">M35</f>
        <v>1</v>
      </c>
      <c r="Q37" s="118"/>
      <c r="R37" s="121"/>
      <c r="S37" s="21">
        <f ca="1">Q35+VLOOKUP(Jahresplaner!Q35,FormatCode!$A$2:$C$367,3)</f>
        <v>0</v>
      </c>
      <c r="T37" s="115">
        <f ca="1">Q35</f>
        <v>0</v>
      </c>
      <c r="U37" s="118"/>
      <c r="V37" s="121"/>
      <c r="W37" s="21">
        <f ca="1">U35+VLOOKUP(Jahresplaner!U35,FormatCode!$A$2:$C$367,3)</f>
        <v>0</v>
      </c>
      <c r="X37" s="115">
        <f ca="1">U35</f>
        <v>0</v>
      </c>
      <c r="Y37" s="118"/>
      <c r="Z37" s="121"/>
      <c r="AA37" s="21">
        <f ca="1">Y35+VLOOKUP(Jahresplaner!Y35,FormatCode!$A$2:$C$367,3)</f>
        <v>1</v>
      </c>
      <c r="AB37" s="115">
        <f ca="1">Y35</f>
        <v>1</v>
      </c>
      <c r="AC37" s="118"/>
      <c r="AD37" s="121"/>
      <c r="AE37" s="21">
        <f ca="1">AC35+VLOOKUP(Jahresplaner!AC35,FormatCode!$A$2:$C$367,3)</f>
        <v>0</v>
      </c>
      <c r="AF37" s="115">
        <f ca="1">AC35</f>
        <v>0</v>
      </c>
      <c r="AG37" s="118"/>
      <c r="AH37" s="121"/>
      <c r="AI37" s="21">
        <f ca="1">AG35+VLOOKUP(Jahresplaner!AG35,FormatCode!$A$2:$C$367,3)</f>
        <v>1</v>
      </c>
      <c r="AJ37" s="115">
        <f ca="1">AG35</f>
        <v>1</v>
      </c>
      <c r="AK37" s="118"/>
      <c r="AL37" s="121"/>
      <c r="AM37" s="21">
        <f ca="1">AK35+VLOOKUP(Jahresplaner!AK35,FormatCode!$A$2:$C$367,3)</f>
        <v>2</v>
      </c>
      <c r="AN37" s="115">
        <f ca="1">AK35</f>
        <v>2</v>
      </c>
      <c r="AO37" s="118"/>
      <c r="AP37" s="121"/>
      <c r="AQ37" s="21">
        <f ca="1">AO35+VLOOKUP(Jahresplaner!AO35,FormatCode!$A$2:$C$367,3)</f>
        <v>0</v>
      </c>
      <c r="AR37" s="115">
        <f ca="1">AO35</f>
        <v>0</v>
      </c>
      <c r="AS37" s="118"/>
      <c r="AT37" s="121"/>
      <c r="AU37" s="21">
        <f ca="1">AS35+VLOOKUP(Jahresplaner!AS35,FormatCode!$A$2:$C$367,3)</f>
        <v>0</v>
      </c>
      <c r="AV37" s="115">
        <f ca="1">AS35</f>
        <v>0</v>
      </c>
    </row>
    <row r="38" spans="1:48" ht="17.25" customHeight="1" thickBot="1" x14ac:dyDescent="0.25">
      <c r="A38" s="119"/>
      <c r="B38" s="15">
        <f ca="1">A35</f>
        <v>2</v>
      </c>
      <c r="C38" s="22">
        <f ca="1">A35+VLOOKUP(Jahresplaner!A35,FormatCode!$A$2:$D$367,4)</f>
        <v>2</v>
      </c>
      <c r="D38" s="116"/>
      <c r="E38" s="119"/>
      <c r="F38" s="15">
        <f ca="1">E35</f>
        <v>0</v>
      </c>
      <c r="G38" s="22">
        <f ca="1">E35+VLOOKUP(Jahresplaner!E35,FormatCode!$A$2:$D$367,4)</f>
        <v>0</v>
      </c>
      <c r="H38" s="116"/>
      <c r="I38" s="119"/>
      <c r="J38" s="15">
        <f ca="1">I35</f>
        <v>0</v>
      </c>
      <c r="K38" s="22">
        <f ca="1">I35+VLOOKUP(Jahresplaner!I35,FormatCode!$A$2:$D$367,4)</f>
        <v>0</v>
      </c>
      <c r="L38" s="116"/>
      <c r="M38" s="119"/>
      <c r="N38" s="15">
        <f ca="1">M35</f>
        <v>1</v>
      </c>
      <c r="O38" s="22">
        <f ca="1">M35+VLOOKUP(Jahresplaner!M35,FormatCode!$A$2:$D$367,4)</f>
        <v>1</v>
      </c>
      <c r="P38" s="116"/>
      <c r="Q38" s="119"/>
      <c r="R38" s="15">
        <f ca="1">Q35</f>
        <v>0</v>
      </c>
      <c r="S38" s="22">
        <f ca="1">Q35+VLOOKUP(Jahresplaner!Q35,FormatCode!$A$2:$D$367,4)</f>
        <v>0</v>
      </c>
      <c r="T38" s="116"/>
      <c r="U38" s="119"/>
      <c r="V38" s="15">
        <f ca="1">U35</f>
        <v>0</v>
      </c>
      <c r="W38" s="22">
        <f ca="1">U35+VLOOKUP(Jahresplaner!U35,FormatCode!$A$2:$D$367,4)</f>
        <v>0</v>
      </c>
      <c r="X38" s="116"/>
      <c r="Y38" s="119"/>
      <c r="Z38" s="15">
        <f ca="1">Y35</f>
        <v>1</v>
      </c>
      <c r="AA38" s="22">
        <f ca="1">Y35+VLOOKUP(Jahresplaner!Y35,FormatCode!$A$2:$D$367,4)</f>
        <v>1</v>
      </c>
      <c r="AB38" s="116"/>
      <c r="AC38" s="119"/>
      <c r="AD38" s="15">
        <f ca="1">AC35</f>
        <v>0</v>
      </c>
      <c r="AE38" s="22">
        <f ca="1">AC35+VLOOKUP(Jahresplaner!AC35,FormatCode!$A$2:$D$367,4)</f>
        <v>0</v>
      </c>
      <c r="AF38" s="116"/>
      <c r="AG38" s="119"/>
      <c r="AH38" s="15">
        <f ca="1">AG35</f>
        <v>1</v>
      </c>
      <c r="AI38" s="22">
        <f ca="1">AG35+VLOOKUP(Jahresplaner!AG35,FormatCode!$A$2:$D$367,4)</f>
        <v>1</v>
      </c>
      <c r="AJ38" s="116"/>
      <c r="AK38" s="119"/>
      <c r="AL38" s="15">
        <f ca="1">AK35</f>
        <v>2</v>
      </c>
      <c r="AM38" s="22">
        <f ca="1">AK35+VLOOKUP(Jahresplaner!AK35,FormatCode!$A$2:$D$367,4)</f>
        <v>2</v>
      </c>
      <c r="AN38" s="116"/>
      <c r="AO38" s="119"/>
      <c r="AP38" s="15">
        <f ca="1">AO35</f>
        <v>0</v>
      </c>
      <c r="AQ38" s="22">
        <f ca="1">AO35+VLOOKUP(Jahresplaner!AO35,FormatCode!$A$2:$D$367,4)</f>
        <v>0</v>
      </c>
      <c r="AR38" s="116"/>
      <c r="AS38" s="119"/>
      <c r="AT38" s="15">
        <f ca="1">AS35</f>
        <v>0</v>
      </c>
      <c r="AU38" s="22">
        <f ca="1">AS35+VLOOKUP(Jahresplaner!AS35,FormatCode!$A$2:$D$367,4)</f>
        <v>0</v>
      </c>
      <c r="AV38" s="116"/>
    </row>
    <row r="39" spans="1:48" ht="17.25" customHeight="1" x14ac:dyDescent="0.2">
      <c r="A39" s="117">
        <f ca="1">VLOOKUP(Jahresplaner!A39,FormatCode!$A$2:$I$367,9)</f>
        <v>0</v>
      </c>
      <c r="B39" s="120">
        <f ca="1">A39</f>
        <v>0</v>
      </c>
      <c r="C39" s="122">
        <f ca="1">A39+VLOOKUP(Jahresplaner!A39,FormatCode!$A$2:$B$367,2)</f>
        <v>0</v>
      </c>
      <c r="D39" s="124">
        <f ca="1">A39</f>
        <v>0</v>
      </c>
      <c r="E39" s="117">
        <f ca="1">VLOOKUP(Jahresplaner!E39,FormatCode!$A$2:$I$367,9)</f>
        <v>0</v>
      </c>
      <c r="F39" s="120">
        <f ca="1">E39</f>
        <v>0</v>
      </c>
      <c r="G39" s="122">
        <f ca="1">E39+VLOOKUP(Jahresplaner!E39,FormatCode!$A$2:$B$367,2)</f>
        <v>0</v>
      </c>
      <c r="H39" s="124">
        <f ca="1">E39</f>
        <v>0</v>
      </c>
      <c r="I39" s="117">
        <f ca="1">VLOOKUP(Jahresplaner!I39,FormatCode!$A$2:$I$367,9)</f>
        <v>0</v>
      </c>
      <c r="J39" s="120">
        <f ca="1">I39</f>
        <v>0</v>
      </c>
      <c r="K39" s="122">
        <f ca="1">I39+VLOOKUP(Jahresplaner!I39,FormatCode!$A$2:$B$367,2)</f>
        <v>0</v>
      </c>
      <c r="L39" s="124">
        <f ca="1">I39</f>
        <v>0</v>
      </c>
      <c r="M39" s="117">
        <f ca="1">VLOOKUP(Jahresplaner!M39,FormatCode!$A$2:$I$367,9)</f>
        <v>2</v>
      </c>
      <c r="N39" s="120">
        <f ca="1">M39</f>
        <v>2</v>
      </c>
      <c r="O39" s="122">
        <f ca="1">M39+VLOOKUP(Jahresplaner!M39,FormatCode!$A$2:$B$367,2)</f>
        <v>6</v>
      </c>
      <c r="P39" s="124">
        <f ca="1">M39</f>
        <v>2</v>
      </c>
      <c r="Q39" s="117">
        <f ca="1">VLOOKUP(Jahresplaner!Q39,FormatCode!$A$2:$I$367,9)</f>
        <v>0</v>
      </c>
      <c r="R39" s="120">
        <f ca="1">Q39</f>
        <v>0</v>
      </c>
      <c r="S39" s="122">
        <f ca="1">Q39+VLOOKUP(Jahresplaner!Q39,FormatCode!$A$2:$B$367,2)</f>
        <v>0</v>
      </c>
      <c r="T39" s="124">
        <f ca="1">Q39</f>
        <v>0</v>
      </c>
      <c r="U39" s="117">
        <f ca="1">VLOOKUP(Jahresplaner!U39,FormatCode!$A$2:$I$367,9)</f>
        <v>0</v>
      </c>
      <c r="V39" s="120">
        <f ca="1">U39</f>
        <v>0</v>
      </c>
      <c r="W39" s="122">
        <f ca="1">U39+VLOOKUP(Jahresplaner!U39,FormatCode!$A$2:$B$367,2)</f>
        <v>0</v>
      </c>
      <c r="X39" s="124">
        <f ca="1">U39</f>
        <v>0</v>
      </c>
      <c r="Y39" s="117">
        <f ca="1">VLOOKUP(Jahresplaner!Y39,FormatCode!$A$2:$I$367,9)</f>
        <v>2</v>
      </c>
      <c r="Z39" s="120">
        <f ca="1">Y39</f>
        <v>2</v>
      </c>
      <c r="AA39" s="122">
        <f ca="1">Y39+VLOOKUP(Jahresplaner!Y39,FormatCode!$A$2:$B$367,2)</f>
        <v>2</v>
      </c>
      <c r="AB39" s="124">
        <f ca="1">Y39</f>
        <v>2</v>
      </c>
      <c r="AC39" s="117">
        <f ca="1">VLOOKUP(Jahresplaner!AC39,FormatCode!$A$2:$I$367,9)</f>
        <v>0</v>
      </c>
      <c r="AD39" s="120">
        <f ca="1">AC39</f>
        <v>0</v>
      </c>
      <c r="AE39" s="122">
        <f ca="1">AC39+VLOOKUP(Jahresplaner!AC39,FormatCode!$A$2:$B$367,2)</f>
        <v>0</v>
      </c>
      <c r="AF39" s="124">
        <f ca="1">AC39</f>
        <v>0</v>
      </c>
      <c r="AG39" s="117">
        <f ca="1">VLOOKUP(Jahresplaner!AG39,FormatCode!$A$2:$I$367,9)</f>
        <v>1</v>
      </c>
      <c r="AH39" s="120">
        <f ca="1">AG39</f>
        <v>1</v>
      </c>
      <c r="AI39" s="122">
        <f ca="1">AG39+VLOOKUP(Jahresplaner!AG39,FormatCode!$A$2:$B$367,2)</f>
        <v>1</v>
      </c>
      <c r="AJ39" s="124">
        <f ca="1">AG39</f>
        <v>1</v>
      </c>
      <c r="AK39" s="117">
        <f ca="1">VLOOKUP(Jahresplaner!AK39,FormatCode!$A$2:$I$367,9)</f>
        <v>0</v>
      </c>
      <c r="AL39" s="120">
        <f ca="1">AK39</f>
        <v>0</v>
      </c>
      <c r="AM39" s="122">
        <f ca="1">AK39+VLOOKUP(Jahresplaner!AK39,FormatCode!$A$2:$B$367,2)</f>
        <v>0</v>
      </c>
      <c r="AN39" s="124">
        <f ca="1">AK39</f>
        <v>0</v>
      </c>
      <c r="AO39" s="117">
        <f ca="1">VLOOKUP(Jahresplaner!AO39,FormatCode!$A$2:$I$367,9)</f>
        <v>0</v>
      </c>
      <c r="AP39" s="120">
        <f ca="1">AO39</f>
        <v>0</v>
      </c>
      <c r="AQ39" s="122">
        <f ca="1">AO39+VLOOKUP(Jahresplaner!AO39,FormatCode!$A$2:$B$367,2)</f>
        <v>0</v>
      </c>
      <c r="AR39" s="124">
        <f ca="1">AO39</f>
        <v>0</v>
      </c>
      <c r="AS39" s="117">
        <f ca="1">VLOOKUP(Jahresplaner!AS39,FormatCode!$A$2:$I$367,9)</f>
        <v>1</v>
      </c>
      <c r="AT39" s="120">
        <f ca="1">AS39</f>
        <v>1</v>
      </c>
      <c r="AU39" s="122">
        <f ca="1">AS39+VLOOKUP(Jahresplaner!AS39,FormatCode!$A$2:$B$367,2)</f>
        <v>1</v>
      </c>
      <c r="AV39" s="124">
        <f ca="1">AS39</f>
        <v>1</v>
      </c>
    </row>
    <row r="40" spans="1:48" ht="17.25" customHeight="1" x14ac:dyDescent="0.2">
      <c r="A40" s="118"/>
      <c r="B40" s="121"/>
      <c r="C40" s="123"/>
      <c r="D40" s="125"/>
      <c r="E40" s="118"/>
      <c r="F40" s="121"/>
      <c r="G40" s="123"/>
      <c r="H40" s="125"/>
      <c r="I40" s="118"/>
      <c r="J40" s="121"/>
      <c r="K40" s="123"/>
      <c r="L40" s="125"/>
      <c r="M40" s="118"/>
      <c r="N40" s="121"/>
      <c r="O40" s="123"/>
      <c r="P40" s="125"/>
      <c r="Q40" s="118"/>
      <c r="R40" s="121"/>
      <c r="S40" s="123"/>
      <c r="T40" s="125"/>
      <c r="U40" s="118"/>
      <c r="V40" s="121"/>
      <c r="W40" s="123"/>
      <c r="X40" s="125"/>
      <c r="Y40" s="118"/>
      <c r="Z40" s="121"/>
      <c r="AA40" s="123"/>
      <c r="AB40" s="125"/>
      <c r="AC40" s="118"/>
      <c r="AD40" s="121"/>
      <c r="AE40" s="123"/>
      <c r="AF40" s="125"/>
      <c r="AG40" s="118"/>
      <c r="AH40" s="121"/>
      <c r="AI40" s="123"/>
      <c r="AJ40" s="125"/>
      <c r="AK40" s="118"/>
      <c r="AL40" s="121"/>
      <c r="AM40" s="123"/>
      <c r="AN40" s="125"/>
      <c r="AO40" s="118"/>
      <c r="AP40" s="121"/>
      <c r="AQ40" s="123"/>
      <c r="AR40" s="125"/>
      <c r="AS40" s="118"/>
      <c r="AT40" s="121"/>
      <c r="AU40" s="123"/>
      <c r="AV40" s="125"/>
    </row>
    <row r="41" spans="1:48" ht="17.25" customHeight="1" x14ac:dyDescent="0.2">
      <c r="A41" s="118"/>
      <c r="B41" s="121"/>
      <c r="C41" s="21">
        <f ca="1">A39+VLOOKUP(Jahresplaner!A39,FormatCode!$A$2:$C$367,3)</f>
        <v>0</v>
      </c>
      <c r="D41" s="115">
        <f ca="1">A39</f>
        <v>0</v>
      </c>
      <c r="E41" s="118"/>
      <c r="F41" s="121"/>
      <c r="G41" s="21">
        <f ca="1">E39+VLOOKUP(Jahresplaner!E39,FormatCode!$A$2:$C$367,3)</f>
        <v>0</v>
      </c>
      <c r="H41" s="115">
        <f ca="1">E39</f>
        <v>0</v>
      </c>
      <c r="I41" s="118"/>
      <c r="J41" s="121"/>
      <c r="K41" s="21">
        <f ca="1">I39+VLOOKUP(Jahresplaner!I39,FormatCode!$A$2:$C$367,3)</f>
        <v>0</v>
      </c>
      <c r="L41" s="115">
        <f ca="1">I39</f>
        <v>0</v>
      </c>
      <c r="M41" s="118"/>
      <c r="N41" s="121"/>
      <c r="O41" s="21">
        <f ca="1">M39+VLOOKUP(Jahresplaner!M39,FormatCode!$A$2:$C$367,3)</f>
        <v>2</v>
      </c>
      <c r="P41" s="115">
        <f ca="1">M39</f>
        <v>2</v>
      </c>
      <c r="Q41" s="118"/>
      <c r="R41" s="121"/>
      <c r="S41" s="21">
        <f ca="1">Q39+VLOOKUP(Jahresplaner!Q39,FormatCode!$A$2:$C$367,3)</f>
        <v>0</v>
      </c>
      <c r="T41" s="115">
        <f ca="1">Q39</f>
        <v>0</v>
      </c>
      <c r="U41" s="118"/>
      <c r="V41" s="121"/>
      <c r="W41" s="21">
        <f ca="1">U39+VLOOKUP(Jahresplaner!U39,FormatCode!$A$2:$C$367,3)</f>
        <v>0</v>
      </c>
      <c r="X41" s="115">
        <f ca="1">U39</f>
        <v>0</v>
      </c>
      <c r="Y41" s="118"/>
      <c r="Z41" s="121"/>
      <c r="AA41" s="21">
        <f ca="1">Y39+VLOOKUP(Jahresplaner!Y39,FormatCode!$A$2:$C$367,3)</f>
        <v>2</v>
      </c>
      <c r="AB41" s="115">
        <f ca="1">Y39</f>
        <v>2</v>
      </c>
      <c r="AC41" s="118"/>
      <c r="AD41" s="121"/>
      <c r="AE41" s="21">
        <f ca="1">AC39+VLOOKUP(Jahresplaner!AC39,FormatCode!$A$2:$C$367,3)</f>
        <v>0</v>
      </c>
      <c r="AF41" s="115">
        <f ca="1">AC39</f>
        <v>0</v>
      </c>
      <c r="AG41" s="118"/>
      <c r="AH41" s="121"/>
      <c r="AI41" s="21">
        <f ca="1">AG39+VLOOKUP(Jahresplaner!AG39,FormatCode!$A$2:$C$367,3)</f>
        <v>1</v>
      </c>
      <c r="AJ41" s="115">
        <f ca="1">AG39</f>
        <v>1</v>
      </c>
      <c r="AK41" s="118"/>
      <c r="AL41" s="121"/>
      <c r="AM41" s="21">
        <f ca="1">AK39+VLOOKUP(Jahresplaner!AK39,FormatCode!$A$2:$C$367,3)</f>
        <v>0</v>
      </c>
      <c r="AN41" s="115">
        <f ca="1">AK39</f>
        <v>0</v>
      </c>
      <c r="AO41" s="118"/>
      <c r="AP41" s="121"/>
      <c r="AQ41" s="21">
        <f ca="1">AO39+VLOOKUP(Jahresplaner!AO39,FormatCode!$A$2:$C$367,3)</f>
        <v>0</v>
      </c>
      <c r="AR41" s="115">
        <f ca="1">AO39</f>
        <v>0</v>
      </c>
      <c r="AS41" s="118"/>
      <c r="AT41" s="121"/>
      <c r="AU41" s="21">
        <f ca="1">AS39+VLOOKUP(Jahresplaner!AS39,FormatCode!$A$2:$C$367,3)</f>
        <v>1</v>
      </c>
      <c r="AV41" s="115">
        <f ca="1">AS39</f>
        <v>1</v>
      </c>
    </row>
    <row r="42" spans="1:48" ht="17.25" customHeight="1" thickBot="1" x14ac:dyDescent="0.25">
      <c r="A42" s="119"/>
      <c r="B42" s="15">
        <f ca="1">A39</f>
        <v>0</v>
      </c>
      <c r="C42" s="22">
        <f ca="1">A39+VLOOKUP(Jahresplaner!A39,FormatCode!$A$2:$D$367,4)</f>
        <v>0</v>
      </c>
      <c r="D42" s="116"/>
      <c r="E42" s="119"/>
      <c r="F42" s="15">
        <f ca="1">E39</f>
        <v>0</v>
      </c>
      <c r="G42" s="22">
        <f ca="1">E39+VLOOKUP(Jahresplaner!E39,FormatCode!$A$2:$D$367,4)</f>
        <v>0</v>
      </c>
      <c r="H42" s="116"/>
      <c r="I42" s="119"/>
      <c r="J42" s="15">
        <f ca="1">I39</f>
        <v>0</v>
      </c>
      <c r="K42" s="22">
        <f ca="1">I39+VLOOKUP(Jahresplaner!I39,FormatCode!$A$2:$D$367,4)</f>
        <v>0</v>
      </c>
      <c r="L42" s="116"/>
      <c r="M42" s="119"/>
      <c r="N42" s="15">
        <f ca="1">M39</f>
        <v>2</v>
      </c>
      <c r="O42" s="22">
        <f ca="1">M39+VLOOKUP(Jahresplaner!M39,FormatCode!$A$2:$D$367,4)</f>
        <v>2</v>
      </c>
      <c r="P42" s="116"/>
      <c r="Q42" s="119"/>
      <c r="R42" s="15">
        <f ca="1">Q39</f>
        <v>0</v>
      </c>
      <c r="S42" s="22">
        <f ca="1">Q39+VLOOKUP(Jahresplaner!Q39,FormatCode!$A$2:$D$367,4)</f>
        <v>0</v>
      </c>
      <c r="T42" s="116"/>
      <c r="U42" s="119"/>
      <c r="V42" s="15">
        <f ca="1">U39</f>
        <v>0</v>
      </c>
      <c r="W42" s="22">
        <f ca="1">U39+VLOOKUP(Jahresplaner!U39,FormatCode!$A$2:$D$367,4)</f>
        <v>0</v>
      </c>
      <c r="X42" s="116"/>
      <c r="Y42" s="119"/>
      <c r="Z42" s="15">
        <f ca="1">Y39</f>
        <v>2</v>
      </c>
      <c r="AA42" s="22">
        <f ca="1">Y39+VLOOKUP(Jahresplaner!Y39,FormatCode!$A$2:$D$367,4)</f>
        <v>2</v>
      </c>
      <c r="AB42" s="116"/>
      <c r="AC42" s="119"/>
      <c r="AD42" s="15">
        <f ca="1">AC39</f>
        <v>0</v>
      </c>
      <c r="AE42" s="22">
        <f ca="1">AC39+VLOOKUP(Jahresplaner!AC39,FormatCode!$A$2:$D$367,4)</f>
        <v>0</v>
      </c>
      <c r="AF42" s="116"/>
      <c r="AG42" s="119"/>
      <c r="AH42" s="15">
        <f ca="1">AG39</f>
        <v>1</v>
      </c>
      <c r="AI42" s="22">
        <f ca="1">AG39+VLOOKUP(Jahresplaner!AG39,FormatCode!$A$2:$D$367,4)</f>
        <v>1</v>
      </c>
      <c r="AJ42" s="116"/>
      <c r="AK42" s="119"/>
      <c r="AL42" s="15">
        <f ca="1">AK39</f>
        <v>0</v>
      </c>
      <c r="AM42" s="22">
        <f ca="1">AK39+VLOOKUP(Jahresplaner!AK39,FormatCode!$A$2:$D$367,4)</f>
        <v>0</v>
      </c>
      <c r="AN42" s="116"/>
      <c r="AO42" s="119"/>
      <c r="AP42" s="15">
        <f ca="1">AO39</f>
        <v>0</v>
      </c>
      <c r="AQ42" s="22">
        <f ca="1">AO39+VLOOKUP(Jahresplaner!AO39,FormatCode!$A$2:$D$367,4)</f>
        <v>0</v>
      </c>
      <c r="AR42" s="116"/>
      <c r="AS42" s="119"/>
      <c r="AT42" s="15">
        <f ca="1">AS39</f>
        <v>1</v>
      </c>
      <c r="AU42" s="22">
        <f ca="1">AS39+VLOOKUP(Jahresplaner!AS39,FormatCode!$A$2:$D$367,4)</f>
        <v>1</v>
      </c>
      <c r="AV42" s="116"/>
    </row>
    <row r="43" spans="1:48" ht="17.25" customHeight="1" x14ac:dyDescent="0.2">
      <c r="A43" s="117">
        <f ca="1">VLOOKUP(Jahresplaner!A43,FormatCode!$A$2:$I$367,9)</f>
        <v>0</v>
      </c>
      <c r="B43" s="120">
        <f ca="1">A43</f>
        <v>0</v>
      </c>
      <c r="C43" s="122">
        <f ca="1">A43+VLOOKUP(Jahresplaner!A43,FormatCode!$A$2:$B$367,2)</f>
        <v>0</v>
      </c>
      <c r="D43" s="124">
        <f ca="1">A43</f>
        <v>0</v>
      </c>
      <c r="E43" s="117">
        <f ca="1">VLOOKUP(Jahresplaner!E43,FormatCode!$A$2:$I$367,9)</f>
        <v>0</v>
      </c>
      <c r="F43" s="120">
        <f ca="1">E43</f>
        <v>0</v>
      </c>
      <c r="G43" s="122">
        <f ca="1">E43+VLOOKUP(Jahresplaner!E43,FormatCode!$A$2:$B$367,2)</f>
        <v>0</v>
      </c>
      <c r="H43" s="124">
        <f ca="1">E43</f>
        <v>0</v>
      </c>
      <c r="I43" s="117">
        <f ca="1">VLOOKUP(Jahresplaner!I43,FormatCode!$A$2:$I$367,9)</f>
        <v>0</v>
      </c>
      <c r="J43" s="120">
        <f ca="1">I43</f>
        <v>0</v>
      </c>
      <c r="K43" s="122">
        <f ca="1">I43+VLOOKUP(Jahresplaner!I43,FormatCode!$A$2:$B$367,2)</f>
        <v>0</v>
      </c>
      <c r="L43" s="124">
        <f ca="1">I43</f>
        <v>0</v>
      </c>
      <c r="M43" s="117">
        <f ca="1">VLOOKUP(Jahresplaner!M43,FormatCode!$A$2:$I$367,9)</f>
        <v>0</v>
      </c>
      <c r="N43" s="120">
        <f ca="1">M43</f>
        <v>0</v>
      </c>
      <c r="O43" s="122">
        <f ca="1">M43+VLOOKUP(Jahresplaner!M43,FormatCode!$A$2:$B$367,2)</f>
        <v>0</v>
      </c>
      <c r="P43" s="124">
        <f ca="1">M43</f>
        <v>0</v>
      </c>
      <c r="Q43" s="117">
        <f ca="1">VLOOKUP(Jahresplaner!Q43,FormatCode!$A$2:$I$367,9)</f>
        <v>0</v>
      </c>
      <c r="R43" s="120">
        <f ca="1">Q43</f>
        <v>0</v>
      </c>
      <c r="S43" s="122">
        <f ca="1">Q43+VLOOKUP(Jahresplaner!Q43,FormatCode!$A$2:$B$367,2)</f>
        <v>0</v>
      </c>
      <c r="T43" s="124">
        <f ca="1">Q43</f>
        <v>0</v>
      </c>
      <c r="U43" s="117">
        <f ca="1">VLOOKUP(Jahresplaner!U43,FormatCode!$A$2:$I$367,9)</f>
        <v>1</v>
      </c>
      <c r="V43" s="120">
        <f ca="1">U43</f>
        <v>1</v>
      </c>
      <c r="W43" s="122">
        <f ca="1">U43+VLOOKUP(Jahresplaner!U43,FormatCode!$A$2:$B$367,2)</f>
        <v>1</v>
      </c>
      <c r="X43" s="124">
        <f ca="1">U43</f>
        <v>1</v>
      </c>
      <c r="Y43" s="117">
        <f ca="1">VLOOKUP(Jahresplaner!Y43,FormatCode!$A$2:$I$367,9)</f>
        <v>0</v>
      </c>
      <c r="Z43" s="120">
        <f ca="1">Y43</f>
        <v>0</v>
      </c>
      <c r="AA43" s="122">
        <f ca="1">Y43+VLOOKUP(Jahresplaner!Y43,FormatCode!$A$2:$B$367,2)</f>
        <v>0</v>
      </c>
      <c r="AB43" s="124">
        <f ca="1">Y43</f>
        <v>0</v>
      </c>
      <c r="AC43" s="117">
        <f ca="1">VLOOKUP(Jahresplaner!AC43,FormatCode!$A$2:$I$367,9)</f>
        <v>0</v>
      </c>
      <c r="AD43" s="120">
        <f ca="1">AC43</f>
        <v>0</v>
      </c>
      <c r="AE43" s="122">
        <f ca="1">AC43+VLOOKUP(Jahresplaner!AC43,FormatCode!$A$2:$B$367,2)</f>
        <v>0</v>
      </c>
      <c r="AF43" s="124">
        <f ca="1">AC43</f>
        <v>0</v>
      </c>
      <c r="AG43" s="117">
        <f ca="1">VLOOKUP(Jahresplaner!AG43,FormatCode!$A$2:$I$367,9)</f>
        <v>2</v>
      </c>
      <c r="AH43" s="120">
        <f ca="1">AG43</f>
        <v>2</v>
      </c>
      <c r="AI43" s="122">
        <f ca="1">AG43+VLOOKUP(Jahresplaner!AG43,FormatCode!$A$2:$B$367,2)</f>
        <v>2</v>
      </c>
      <c r="AJ43" s="124">
        <f ca="1">AG43</f>
        <v>2</v>
      </c>
      <c r="AK43" s="117">
        <f ca="1">VLOOKUP(Jahresplaner!AK43,FormatCode!$A$2:$I$367,9)</f>
        <v>0</v>
      </c>
      <c r="AL43" s="120">
        <f ca="1">AK43</f>
        <v>0</v>
      </c>
      <c r="AM43" s="122">
        <f ca="1">AK43+VLOOKUP(Jahresplaner!AK43,FormatCode!$A$2:$B$367,2)</f>
        <v>0</v>
      </c>
      <c r="AN43" s="124">
        <f ca="1">AK43</f>
        <v>0</v>
      </c>
      <c r="AO43" s="117">
        <f ca="1">VLOOKUP(Jahresplaner!AO43,FormatCode!$A$2:$I$367,9)</f>
        <v>0</v>
      </c>
      <c r="AP43" s="120">
        <f ca="1">AO43</f>
        <v>0</v>
      </c>
      <c r="AQ43" s="122">
        <f ca="1">AO43+VLOOKUP(Jahresplaner!AO43,FormatCode!$A$2:$B$367,2)</f>
        <v>0</v>
      </c>
      <c r="AR43" s="124">
        <f ca="1">AO43</f>
        <v>0</v>
      </c>
      <c r="AS43" s="117">
        <f ca="1">VLOOKUP(Jahresplaner!AS43,FormatCode!$A$2:$I$367,9)</f>
        <v>2</v>
      </c>
      <c r="AT43" s="120">
        <f ca="1">AS43</f>
        <v>2</v>
      </c>
      <c r="AU43" s="122">
        <f ca="1">AS43+VLOOKUP(Jahresplaner!AS43,FormatCode!$A$2:$B$367,2)</f>
        <v>6</v>
      </c>
      <c r="AV43" s="124">
        <f ca="1">AS43</f>
        <v>2</v>
      </c>
    </row>
    <row r="44" spans="1:48" ht="17.25" customHeight="1" x14ac:dyDescent="0.2">
      <c r="A44" s="118"/>
      <c r="B44" s="121"/>
      <c r="C44" s="123"/>
      <c r="D44" s="125"/>
      <c r="E44" s="118"/>
      <c r="F44" s="121"/>
      <c r="G44" s="123"/>
      <c r="H44" s="125"/>
      <c r="I44" s="118"/>
      <c r="J44" s="121"/>
      <c r="K44" s="123"/>
      <c r="L44" s="125"/>
      <c r="M44" s="118"/>
      <c r="N44" s="121"/>
      <c r="O44" s="123"/>
      <c r="P44" s="125"/>
      <c r="Q44" s="118"/>
      <c r="R44" s="121"/>
      <c r="S44" s="123"/>
      <c r="T44" s="125"/>
      <c r="U44" s="118"/>
      <c r="V44" s="121"/>
      <c r="W44" s="123"/>
      <c r="X44" s="125"/>
      <c r="Y44" s="118"/>
      <c r="Z44" s="121"/>
      <c r="AA44" s="123"/>
      <c r="AB44" s="125"/>
      <c r="AC44" s="118"/>
      <c r="AD44" s="121"/>
      <c r="AE44" s="123"/>
      <c r="AF44" s="125"/>
      <c r="AG44" s="118"/>
      <c r="AH44" s="121"/>
      <c r="AI44" s="123"/>
      <c r="AJ44" s="125"/>
      <c r="AK44" s="118"/>
      <c r="AL44" s="121"/>
      <c r="AM44" s="123"/>
      <c r="AN44" s="125"/>
      <c r="AO44" s="118"/>
      <c r="AP44" s="121"/>
      <c r="AQ44" s="123"/>
      <c r="AR44" s="125"/>
      <c r="AS44" s="118"/>
      <c r="AT44" s="121"/>
      <c r="AU44" s="123"/>
      <c r="AV44" s="125"/>
    </row>
    <row r="45" spans="1:48" ht="17.25" customHeight="1" x14ac:dyDescent="0.2">
      <c r="A45" s="118"/>
      <c r="B45" s="121"/>
      <c r="C45" s="21">
        <f ca="1">A43+VLOOKUP(Jahresplaner!A43,FormatCode!$A$2:$C$367,3)</f>
        <v>0</v>
      </c>
      <c r="D45" s="115">
        <f ca="1">A43</f>
        <v>0</v>
      </c>
      <c r="E45" s="118"/>
      <c r="F45" s="121"/>
      <c r="G45" s="21">
        <f ca="1">E43+VLOOKUP(Jahresplaner!E43,FormatCode!$A$2:$C$367,3)</f>
        <v>0</v>
      </c>
      <c r="H45" s="115">
        <f ca="1">E43</f>
        <v>0</v>
      </c>
      <c r="I45" s="118"/>
      <c r="J45" s="121"/>
      <c r="K45" s="21">
        <f ca="1">I43+VLOOKUP(Jahresplaner!I43,FormatCode!$A$2:$C$367,3)</f>
        <v>0</v>
      </c>
      <c r="L45" s="115">
        <f ca="1">I43</f>
        <v>0</v>
      </c>
      <c r="M45" s="118"/>
      <c r="N45" s="121"/>
      <c r="O45" s="21">
        <f ca="1">M43+VLOOKUP(Jahresplaner!M43,FormatCode!$A$2:$C$367,3)</f>
        <v>0</v>
      </c>
      <c r="P45" s="115">
        <f ca="1">M43</f>
        <v>0</v>
      </c>
      <c r="Q45" s="118"/>
      <c r="R45" s="121"/>
      <c r="S45" s="21">
        <f ca="1">Q43+VLOOKUP(Jahresplaner!Q43,FormatCode!$A$2:$C$367,3)</f>
        <v>0</v>
      </c>
      <c r="T45" s="115">
        <f ca="1">Q43</f>
        <v>0</v>
      </c>
      <c r="U45" s="118"/>
      <c r="V45" s="121"/>
      <c r="W45" s="21">
        <f ca="1">U43+VLOOKUP(Jahresplaner!U43,FormatCode!$A$2:$C$367,3)</f>
        <v>1</v>
      </c>
      <c r="X45" s="115">
        <f ca="1">U43</f>
        <v>1</v>
      </c>
      <c r="Y45" s="118"/>
      <c r="Z45" s="121"/>
      <c r="AA45" s="21">
        <f ca="1">Y43+VLOOKUP(Jahresplaner!Y43,FormatCode!$A$2:$C$367,3)</f>
        <v>0</v>
      </c>
      <c r="AB45" s="115">
        <f ca="1">Y43</f>
        <v>0</v>
      </c>
      <c r="AC45" s="118"/>
      <c r="AD45" s="121"/>
      <c r="AE45" s="21">
        <f ca="1">AC43+VLOOKUP(Jahresplaner!AC43,FormatCode!$A$2:$C$367,3)</f>
        <v>0</v>
      </c>
      <c r="AF45" s="115">
        <f ca="1">AC43</f>
        <v>0</v>
      </c>
      <c r="AG45" s="118"/>
      <c r="AH45" s="121"/>
      <c r="AI45" s="21">
        <f ca="1">AG43+VLOOKUP(Jahresplaner!AG43,FormatCode!$A$2:$C$367,3)</f>
        <v>2</v>
      </c>
      <c r="AJ45" s="115">
        <f ca="1">AG43</f>
        <v>2</v>
      </c>
      <c r="AK45" s="118"/>
      <c r="AL45" s="121"/>
      <c r="AM45" s="21">
        <f ca="1">AK43+VLOOKUP(Jahresplaner!AK43,FormatCode!$A$2:$C$367,3)</f>
        <v>0</v>
      </c>
      <c r="AN45" s="115">
        <f ca="1">AK43</f>
        <v>0</v>
      </c>
      <c r="AO45" s="118"/>
      <c r="AP45" s="121"/>
      <c r="AQ45" s="21">
        <f ca="1">AO43+VLOOKUP(Jahresplaner!AO43,FormatCode!$A$2:$C$367,3)</f>
        <v>0</v>
      </c>
      <c r="AR45" s="115">
        <f ca="1">AO43</f>
        <v>0</v>
      </c>
      <c r="AS45" s="118"/>
      <c r="AT45" s="121"/>
      <c r="AU45" s="21">
        <f ca="1">AS43+VLOOKUP(Jahresplaner!AS43,FormatCode!$A$2:$C$367,3)</f>
        <v>2</v>
      </c>
      <c r="AV45" s="115">
        <f ca="1">AS43</f>
        <v>2</v>
      </c>
    </row>
    <row r="46" spans="1:48" ht="17.25" customHeight="1" thickBot="1" x14ac:dyDescent="0.25">
      <c r="A46" s="119"/>
      <c r="B46" s="15">
        <f ca="1">A43</f>
        <v>0</v>
      </c>
      <c r="C46" s="22">
        <f ca="1">A43+VLOOKUP(Jahresplaner!A43,FormatCode!$A$2:$D$367,4)</f>
        <v>0</v>
      </c>
      <c r="D46" s="116"/>
      <c r="E46" s="119"/>
      <c r="F46" s="15">
        <f ca="1">E43</f>
        <v>0</v>
      </c>
      <c r="G46" s="22">
        <f ca="1">E43+VLOOKUP(Jahresplaner!E43,FormatCode!$A$2:$D$367,4)</f>
        <v>0</v>
      </c>
      <c r="H46" s="116"/>
      <c r="I46" s="119"/>
      <c r="J46" s="15">
        <f ca="1">I43</f>
        <v>0</v>
      </c>
      <c r="K46" s="22">
        <f ca="1">I43+VLOOKUP(Jahresplaner!I43,FormatCode!$A$2:$D$367,4)</f>
        <v>0</v>
      </c>
      <c r="L46" s="116"/>
      <c r="M46" s="119"/>
      <c r="N46" s="15">
        <f ca="1">M43</f>
        <v>0</v>
      </c>
      <c r="O46" s="22">
        <f ca="1">M43+VLOOKUP(Jahresplaner!M43,FormatCode!$A$2:$D$367,4)</f>
        <v>0</v>
      </c>
      <c r="P46" s="116"/>
      <c r="Q46" s="119"/>
      <c r="R46" s="15">
        <f ca="1">Q43</f>
        <v>0</v>
      </c>
      <c r="S46" s="22">
        <f ca="1">Q43+VLOOKUP(Jahresplaner!Q43,FormatCode!$A$2:$D$367,4)</f>
        <v>0</v>
      </c>
      <c r="T46" s="116"/>
      <c r="U46" s="119"/>
      <c r="V46" s="15">
        <f ca="1">U43</f>
        <v>1</v>
      </c>
      <c r="W46" s="22">
        <f ca="1">U43+VLOOKUP(Jahresplaner!U43,FormatCode!$A$2:$D$367,4)</f>
        <v>1</v>
      </c>
      <c r="X46" s="116"/>
      <c r="Y46" s="119"/>
      <c r="Z46" s="15">
        <f ca="1">Y43</f>
        <v>0</v>
      </c>
      <c r="AA46" s="22">
        <f ca="1">Y43+VLOOKUP(Jahresplaner!Y43,FormatCode!$A$2:$D$367,4)</f>
        <v>0</v>
      </c>
      <c r="AB46" s="116"/>
      <c r="AC46" s="119"/>
      <c r="AD46" s="15">
        <f ca="1">AC43</f>
        <v>0</v>
      </c>
      <c r="AE46" s="22">
        <f ca="1">AC43+VLOOKUP(Jahresplaner!AC43,FormatCode!$A$2:$D$367,4)</f>
        <v>0</v>
      </c>
      <c r="AF46" s="116"/>
      <c r="AG46" s="119"/>
      <c r="AH46" s="15">
        <f ca="1">AG43</f>
        <v>2</v>
      </c>
      <c r="AI46" s="22">
        <f ca="1">AG43+VLOOKUP(Jahresplaner!AG43,FormatCode!$A$2:$D$367,4)</f>
        <v>2</v>
      </c>
      <c r="AJ46" s="116"/>
      <c r="AK46" s="119"/>
      <c r="AL46" s="15">
        <f ca="1">AK43</f>
        <v>0</v>
      </c>
      <c r="AM46" s="22">
        <f ca="1">AK43+VLOOKUP(Jahresplaner!AK43,FormatCode!$A$2:$D$367,4)</f>
        <v>0</v>
      </c>
      <c r="AN46" s="116"/>
      <c r="AO46" s="119"/>
      <c r="AP46" s="15">
        <f ca="1">AO43</f>
        <v>0</v>
      </c>
      <c r="AQ46" s="22">
        <f ca="1">AO43+VLOOKUP(Jahresplaner!AO43,FormatCode!$A$2:$D$367,4)</f>
        <v>0</v>
      </c>
      <c r="AR46" s="116"/>
      <c r="AS46" s="119"/>
      <c r="AT46" s="15">
        <f ca="1">AS43</f>
        <v>2</v>
      </c>
      <c r="AU46" s="22">
        <f ca="1">AS43+VLOOKUP(Jahresplaner!AS43,FormatCode!$A$2:$D$367,4)</f>
        <v>2</v>
      </c>
      <c r="AV46" s="116"/>
    </row>
    <row r="47" spans="1:48" ht="17.25" customHeight="1" x14ac:dyDescent="0.2">
      <c r="A47" s="117">
        <f ca="1">VLOOKUP(Jahresplaner!A47,FormatCode!$A$2:$I$367,9)</f>
        <v>0</v>
      </c>
      <c r="B47" s="120">
        <f ca="1">A47</f>
        <v>0</v>
      </c>
      <c r="C47" s="122">
        <f ca="1">A47+VLOOKUP(Jahresplaner!A47,FormatCode!$A$2:$B$367,2)</f>
        <v>0</v>
      </c>
      <c r="D47" s="124">
        <f ca="1">A47</f>
        <v>0</v>
      </c>
      <c r="E47" s="117">
        <f ca="1">VLOOKUP(Jahresplaner!E47,FormatCode!$A$2:$I$367,9)</f>
        <v>1</v>
      </c>
      <c r="F47" s="120">
        <f ca="1">E47</f>
        <v>1</v>
      </c>
      <c r="G47" s="122">
        <f ca="1">E47+VLOOKUP(Jahresplaner!E47,FormatCode!$A$2:$B$367,2)</f>
        <v>1</v>
      </c>
      <c r="H47" s="124">
        <f ca="1">E47</f>
        <v>1</v>
      </c>
      <c r="I47" s="117">
        <f ca="1">VLOOKUP(Jahresplaner!I47,FormatCode!$A$2:$I$367,9)</f>
        <v>1</v>
      </c>
      <c r="J47" s="120">
        <f ca="1">I47</f>
        <v>1</v>
      </c>
      <c r="K47" s="122">
        <f ca="1">I47+VLOOKUP(Jahresplaner!I47,FormatCode!$A$2:$B$367,2)</f>
        <v>1</v>
      </c>
      <c r="L47" s="124">
        <f ca="1">I47</f>
        <v>1</v>
      </c>
      <c r="M47" s="117">
        <f ca="1">VLOOKUP(Jahresplaner!M47,FormatCode!$A$2:$I$367,9)</f>
        <v>0</v>
      </c>
      <c r="N47" s="120">
        <f ca="1">M47</f>
        <v>0</v>
      </c>
      <c r="O47" s="122">
        <f ca="1">M47+VLOOKUP(Jahresplaner!M47,FormatCode!$A$2:$B$367,2)</f>
        <v>0</v>
      </c>
      <c r="P47" s="124">
        <f ca="1">M47</f>
        <v>0</v>
      </c>
      <c r="Q47" s="117">
        <f ca="1">VLOOKUP(Jahresplaner!Q47,FormatCode!$A$2:$I$367,9)</f>
        <v>0</v>
      </c>
      <c r="R47" s="120">
        <f ca="1">Q47</f>
        <v>0</v>
      </c>
      <c r="S47" s="122">
        <f ca="1">Q47+VLOOKUP(Jahresplaner!Q47,FormatCode!$A$2:$B$367,2)</f>
        <v>0</v>
      </c>
      <c r="T47" s="124">
        <f ca="1">Q47</f>
        <v>0</v>
      </c>
      <c r="U47" s="117">
        <f ca="1">VLOOKUP(Jahresplaner!U47,FormatCode!$A$2:$I$367,9)</f>
        <v>2</v>
      </c>
      <c r="V47" s="120">
        <f ca="1">U47</f>
        <v>2</v>
      </c>
      <c r="W47" s="122">
        <f ca="1">U47+VLOOKUP(Jahresplaner!U47,FormatCode!$A$2:$B$367,2)</f>
        <v>2</v>
      </c>
      <c r="X47" s="124">
        <f ca="1">U47</f>
        <v>2</v>
      </c>
      <c r="Y47" s="117">
        <f ca="1">VLOOKUP(Jahresplaner!Y47,FormatCode!$A$2:$I$367,9)</f>
        <v>0</v>
      </c>
      <c r="Z47" s="120">
        <f ca="1">Y47</f>
        <v>0</v>
      </c>
      <c r="AA47" s="122">
        <f ca="1">Y47+VLOOKUP(Jahresplaner!Y47,FormatCode!$A$2:$B$367,2)</f>
        <v>0</v>
      </c>
      <c r="AB47" s="124">
        <f ca="1">Y47</f>
        <v>0</v>
      </c>
      <c r="AC47" s="117">
        <f ca="1">VLOOKUP(Jahresplaner!AC47,FormatCode!$A$2:$I$367,9)</f>
        <v>0</v>
      </c>
      <c r="AD47" s="120">
        <f ca="1">AC47</f>
        <v>0</v>
      </c>
      <c r="AE47" s="122">
        <f ca="1">AC47+VLOOKUP(Jahresplaner!AC47,FormatCode!$A$2:$B$367,2)</f>
        <v>0</v>
      </c>
      <c r="AF47" s="124">
        <f ca="1">AC47</f>
        <v>0</v>
      </c>
      <c r="AG47" s="117">
        <f ca="1">VLOOKUP(Jahresplaner!AG47,FormatCode!$A$2:$I$367,9)</f>
        <v>0</v>
      </c>
      <c r="AH47" s="120">
        <f ca="1">AG47</f>
        <v>0</v>
      </c>
      <c r="AI47" s="122">
        <f ca="1">AG47+VLOOKUP(Jahresplaner!AG47,FormatCode!$A$2:$B$367,2)</f>
        <v>0</v>
      </c>
      <c r="AJ47" s="124">
        <f ca="1">AG47</f>
        <v>0</v>
      </c>
      <c r="AK47" s="117">
        <f ca="1">VLOOKUP(Jahresplaner!AK47,FormatCode!$A$2:$I$367,9)</f>
        <v>0</v>
      </c>
      <c r="AL47" s="120">
        <f ca="1">AK47</f>
        <v>0</v>
      </c>
      <c r="AM47" s="122">
        <f ca="1">AK47+VLOOKUP(Jahresplaner!AK47,FormatCode!$A$2:$B$367,2)</f>
        <v>0</v>
      </c>
      <c r="AN47" s="124">
        <f ca="1">AK47</f>
        <v>0</v>
      </c>
      <c r="AO47" s="117">
        <f ca="1">VLOOKUP(Jahresplaner!AO47,FormatCode!$A$2:$I$367,9)</f>
        <v>1</v>
      </c>
      <c r="AP47" s="120">
        <f ca="1">AO47</f>
        <v>1</v>
      </c>
      <c r="AQ47" s="122">
        <f ca="1">AO47+VLOOKUP(Jahresplaner!AO47,FormatCode!$A$2:$B$367,2)</f>
        <v>1</v>
      </c>
      <c r="AR47" s="124">
        <f ca="1">AO47</f>
        <v>1</v>
      </c>
      <c r="AS47" s="117">
        <f ca="1">VLOOKUP(Jahresplaner!AS47,FormatCode!$A$2:$I$367,9)</f>
        <v>0</v>
      </c>
      <c r="AT47" s="120">
        <f ca="1">AS47</f>
        <v>0</v>
      </c>
      <c r="AU47" s="122">
        <f ca="1">AS47+VLOOKUP(Jahresplaner!AS47,FormatCode!$A$2:$B$367,2)</f>
        <v>0</v>
      </c>
      <c r="AV47" s="124">
        <f ca="1">AS47</f>
        <v>0</v>
      </c>
    </row>
    <row r="48" spans="1:48" ht="17.25" customHeight="1" x14ac:dyDescent="0.2">
      <c r="A48" s="118"/>
      <c r="B48" s="121"/>
      <c r="C48" s="123"/>
      <c r="D48" s="125"/>
      <c r="E48" s="118"/>
      <c r="F48" s="121"/>
      <c r="G48" s="123"/>
      <c r="H48" s="125"/>
      <c r="I48" s="118"/>
      <c r="J48" s="121"/>
      <c r="K48" s="123"/>
      <c r="L48" s="125"/>
      <c r="M48" s="118"/>
      <c r="N48" s="121"/>
      <c r="O48" s="123"/>
      <c r="P48" s="125"/>
      <c r="Q48" s="118"/>
      <c r="R48" s="121"/>
      <c r="S48" s="123"/>
      <c r="T48" s="125"/>
      <c r="U48" s="118"/>
      <c r="V48" s="121"/>
      <c r="W48" s="123"/>
      <c r="X48" s="125"/>
      <c r="Y48" s="118"/>
      <c r="Z48" s="121"/>
      <c r="AA48" s="123"/>
      <c r="AB48" s="125"/>
      <c r="AC48" s="118"/>
      <c r="AD48" s="121"/>
      <c r="AE48" s="123"/>
      <c r="AF48" s="125"/>
      <c r="AG48" s="118"/>
      <c r="AH48" s="121"/>
      <c r="AI48" s="123"/>
      <c r="AJ48" s="125"/>
      <c r="AK48" s="118"/>
      <c r="AL48" s="121"/>
      <c r="AM48" s="123"/>
      <c r="AN48" s="125"/>
      <c r="AO48" s="118"/>
      <c r="AP48" s="121"/>
      <c r="AQ48" s="123"/>
      <c r="AR48" s="125"/>
      <c r="AS48" s="118"/>
      <c r="AT48" s="121"/>
      <c r="AU48" s="123"/>
      <c r="AV48" s="125"/>
    </row>
    <row r="49" spans="1:48" ht="17.25" customHeight="1" x14ac:dyDescent="0.2">
      <c r="A49" s="118"/>
      <c r="B49" s="121"/>
      <c r="C49" s="21">
        <f ca="1">A47+VLOOKUP(Jahresplaner!A47,FormatCode!$A$2:$C$367,3)</f>
        <v>0</v>
      </c>
      <c r="D49" s="115">
        <f ca="1">A47</f>
        <v>0</v>
      </c>
      <c r="E49" s="118"/>
      <c r="F49" s="121"/>
      <c r="G49" s="21">
        <f ca="1">E47+VLOOKUP(Jahresplaner!E47,FormatCode!$A$2:$C$367,3)</f>
        <v>1</v>
      </c>
      <c r="H49" s="115">
        <f ca="1">E47</f>
        <v>1</v>
      </c>
      <c r="I49" s="118"/>
      <c r="J49" s="121"/>
      <c r="K49" s="21">
        <f ca="1">I47+VLOOKUP(Jahresplaner!I47,FormatCode!$A$2:$C$367,3)</f>
        <v>1</v>
      </c>
      <c r="L49" s="115">
        <f ca="1">I47</f>
        <v>1</v>
      </c>
      <c r="M49" s="118"/>
      <c r="N49" s="121"/>
      <c r="O49" s="21">
        <f ca="1">M47+VLOOKUP(Jahresplaner!M47,FormatCode!$A$2:$C$367,3)</f>
        <v>0</v>
      </c>
      <c r="P49" s="115">
        <f ca="1">M47</f>
        <v>0</v>
      </c>
      <c r="Q49" s="118"/>
      <c r="R49" s="121"/>
      <c r="S49" s="21">
        <f ca="1">Q47+VLOOKUP(Jahresplaner!Q47,FormatCode!$A$2:$C$367,3)</f>
        <v>0</v>
      </c>
      <c r="T49" s="115">
        <f ca="1">Q47</f>
        <v>0</v>
      </c>
      <c r="U49" s="118"/>
      <c r="V49" s="121"/>
      <c r="W49" s="21">
        <f ca="1">U47+VLOOKUP(Jahresplaner!U47,FormatCode!$A$2:$C$367,3)</f>
        <v>2</v>
      </c>
      <c r="X49" s="115">
        <f ca="1">U47</f>
        <v>2</v>
      </c>
      <c r="Y49" s="118"/>
      <c r="Z49" s="121"/>
      <c r="AA49" s="21">
        <f ca="1">Y47+VLOOKUP(Jahresplaner!Y47,FormatCode!$A$2:$C$367,3)</f>
        <v>0</v>
      </c>
      <c r="AB49" s="115">
        <f ca="1">Y47</f>
        <v>0</v>
      </c>
      <c r="AC49" s="118"/>
      <c r="AD49" s="121"/>
      <c r="AE49" s="21">
        <f ca="1">AC47+VLOOKUP(Jahresplaner!AC47,FormatCode!$A$2:$C$367,3)</f>
        <v>0</v>
      </c>
      <c r="AF49" s="115">
        <f ca="1">AC47</f>
        <v>0</v>
      </c>
      <c r="AG49" s="118"/>
      <c r="AH49" s="121"/>
      <c r="AI49" s="21">
        <f ca="1">AG47+VLOOKUP(Jahresplaner!AG47,FormatCode!$A$2:$C$367,3)</f>
        <v>0</v>
      </c>
      <c r="AJ49" s="115">
        <f ca="1">AG47</f>
        <v>0</v>
      </c>
      <c r="AK49" s="118"/>
      <c r="AL49" s="121"/>
      <c r="AM49" s="21">
        <f ca="1">AK47+VLOOKUP(Jahresplaner!AK47,FormatCode!$A$2:$C$367,3)</f>
        <v>0</v>
      </c>
      <c r="AN49" s="115">
        <f ca="1">AK47</f>
        <v>0</v>
      </c>
      <c r="AO49" s="118"/>
      <c r="AP49" s="121"/>
      <c r="AQ49" s="21">
        <f ca="1">AO47+VLOOKUP(Jahresplaner!AO47,FormatCode!$A$2:$C$367,3)</f>
        <v>1</v>
      </c>
      <c r="AR49" s="115">
        <f ca="1">AO47</f>
        <v>1</v>
      </c>
      <c r="AS49" s="118"/>
      <c r="AT49" s="121"/>
      <c r="AU49" s="21">
        <f ca="1">AS47+VLOOKUP(Jahresplaner!AS47,FormatCode!$A$2:$C$367,3)</f>
        <v>0</v>
      </c>
      <c r="AV49" s="115">
        <f ca="1">AS47</f>
        <v>0</v>
      </c>
    </row>
    <row r="50" spans="1:48" ht="17.25" customHeight="1" thickBot="1" x14ac:dyDescent="0.25">
      <c r="A50" s="119"/>
      <c r="B50" s="15">
        <f ca="1">A47</f>
        <v>0</v>
      </c>
      <c r="C50" s="22">
        <f ca="1">A47+VLOOKUP(Jahresplaner!A47,FormatCode!$A$2:$D$367,4)</f>
        <v>0</v>
      </c>
      <c r="D50" s="116"/>
      <c r="E50" s="119"/>
      <c r="F50" s="15">
        <f ca="1">E47</f>
        <v>1</v>
      </c>
      <c r="G50" s="22">
        <f ca="1">E47+VLOOKUP(Jahresplaner!E47,FormatCode!$A$2:$D$367,4)</f>
        <v>1</v>
      </c>
      <c r="H50" s="116"/>
      <c r="I50" s="119"/>
      <c r="J50" s="15">
        <f ca="1">I47</f>
        <v>1</v>
      </c>
      <c r="K50" s="22">
        <f ca="1">I47+VLOOKUP(Jahresplaner!I47,FormatCode!$A$2:$D$367,4)</f>
        <v>1</v>
      </c>
      <c r="L50" s="116"/>
      <c r="M50" s="119"/>
      <c r="N50" s="15">
        <f ca="1">M47</f>
        <v>0</v>
      </c>
      <c r="O50" s="22">
        <f ca="1">M47+VLOOKUP(Jahresplaner!M47,FormatCode!$A$2:$D$367,4)</f>
        <v>0</v>
      </c>
      <c r="P50" s="116"/>
      <c r="Q50" s="119"/>
      <c r="R50" s="15">
        <f ca="1">Q47</f>
        <v>0</v>
      </c>
      <c r="S50" s="22">
        <f ca="1">Q47+VLOOKUP(Jahresplaner!Q47,FormatCode!$A$2:$D$367,4)</f>
        <v>0</v>
      </c>
      <c r="T50" s="116"/>
      <c r="U50" s="119"/>
      <c r="V50" s="15">
        <f ca="1">U47</f>
        <v>2</v>
      </c>
      <c r="W50" s="22">
        <f ca="1">U47+VLOOKUP(Jahresplaner!U47,FormatCode!$A$2:$D$367,4)</f>
        <v>2</v>
      </c>
      <c r="X50" s="116"/>
      <c r="Y50" s="119"/>
      <c r="Z50" s="15">
        <f ca="1">Y47</f>
        <v>0</v>
      </c>
      <c r="AA50" s="22">
        <f ca="1">Y47+VLOOKUP(Jahresplaner!Y47,FormatCode!$A$2:$D$367,4)</f>
        <v>0</v>
      </c>
      <c r="AB50" s="116"/>
      <c r="AC50" s="119"/>
      <c r="AD50" s="15">
        <f ca="1">AC47</f>
        <v>0</v>
      </c>
      <c r="AE50" s="22">
        <f ca="1">AC47+VLOOKUP(Jahresplaner!AC47,FormatCode!$A$2:$D$367,4)</f>
        <v>0</v>
      </c>
      <c r="AF50" s="116"/>
      <c r="AG50" s="119"/>
      <c r="AH50" s="15">
        <f ca="1">AG47</f>
        <v>0</v>
      </c>
      <c r="AI50" s="22">
        <f ca="1">AG47+VLOOKUP(Jahresplaner!AG47,FormatCode!$A$2:$D$367,4)</f>
        <v>0</v>
      </c>
      <c r="AJ50" s="116"/>
      <c r="AK50" s="119"/>
      <c r="AL50" s="15">
        <f ca="1">AK47</f>
        <v>0</v>
      </c>
      <c r="AM50" s="22">
        <f ca="1">AK47+VLOOKUP(Jahresplaner!AK47,FormatCode!$A$2:$D$367,4)</f>
        <v>0</v>
      </c>
      <c r="AN50" s="116"/>
      <c r="AO50" s="119"/>
      <c r="AP50" s="15">
        <f ca="1">AO47</f>
        <v>1</v>
      </c>
      <c r="AQ50" s="22">
        <f ca="1">AO47+VLOOKUP(Jahresplaner!AO47,FormatCode!$A$2:$D$367,4)</f>
        <v>1</v>
      </c>
      <c r="AR50" s="116"/>
      <c r="AS50" s="119"/>
      <c r="AT50" s="15">
        <f ca="1">AS47</f>
        <v>0</v>
      </c>
      <c r="AU50" s="22">
        <f ca="1">AS47+VLOOKUP(Jahresplaner!AS47,FormatCode!$A$2:$D$367,4)</f>
        <v>0</v>
      </c>
      <c r="AV50" s="116"/>
    </row>
    <row r="51" spans="1:48" ht="17.25" customHeight="1" x14ac:dyDescent="0.2">
      <c r="A51" s="117">
        <f ca="1">VLOOKUP(Jahresplaner!A51,FormatCode!$A$2:$I$367,9)</f>
        <v>0</v>
      </c>
      <c r="B51" s="120">
        <f ca="1">A51</f>
        <v>0</v>
      </c>
      <c r="C51" s="122">
        <f ca="1">A51+VLOOKUP(Jahresplaner!A51,FormatCode!$A$2:$B$367,2)</f>
        <v>0</v>
      </c>
      <c r="D51" s="124">
        <f ca="1">A51</f>
        <v>0</v>
      </c>
      <c r="E51" s="117">
        <f ca="1">VLOOKUP(Jahresplaner!E51,FormatCode!$A$2:$I$367,9)</f>
        <v>2</v>
      </c>
      <c r="F51" s="120">
        <f ca="1">E51</f>
        <v>2</v>
      </c>
      <c r="G51" s="122">
        <f ca="1">E51+VLOOKUP(Jahresplaner!E51,FormatCode!$A$2:$B$367,2)</f>
        <v>2</v>
      </c>
      <c r="H51" s="124">
        <f ca="1">E51</f>
        <v>2</v>
      </c>
      <c r="I51" s="117">
        <f ca="1">VLOOKUP(Jahresplaner!I51,FormatCode!$A$2:$I$367,9)</f>
        <v>2</v>
      </c>
      <c r="J51" s="120">
        <f ca="1">I51</f>
        <v>2</v>
      </c>
      <c r="K51" s="122">
        <f ca="1">I51+VLOOKUP(Jahresplaner!I51,FormatCode!$A$2:$B$367,2)</f>
        <v>2</v>
      </c>
      <c r="L51" s="124">
        <f ca="1">I51</f>
        <v>2</v>
      </c>
      <c r="M51" s="117">
        <f ca="1">VLOOKUP(Jahresplaner!M51,FormatCode!$A$2:$I$367,9)</f>
        <v>0</v>
      </c>
      <c r="N51" s="120">
        <f ca="1">M51</f>
        <v>0</v>
      </c>
      <c r="O51" s="122">
        <f ca="1">M51+VLOOKUP(Jahresplaner!M51,FormatCode!$A$2:$B$367,2)</f>
        <v>0</v>
      </c>
      <c r="P51" s="124">
        <f ca="1">M51</f>
        <v>0</v>
      </c>
      <c r="Q51" s="117">
        <f ca="1">VLOOKUP(Jahresplaner!Q51,FormatCode!$A$2:$I$367,9)</f>
        <v>0</v>
      </c>
      <c r="R51" s="120">
        <f ca="1">Q51</f>
        <v>0</v>
      </c>
      <c r="S51" s="122">
        <f ca="1">Q51+VLOOKUP(Jahresplaner!Q51,FormatCode!$A$2:$B$367,2)</f>
        <v>0</v>
      </c>
      <c r="T51" s="124">
        <f ca="1">Q51</f>
        <v>0</v>
      </c>
      <c r="U51" s="117">
        <f ca="1">VLOOKUP(Jahresplaner!U51,FormatCode!$A$2:$I$367,9)</f>
        <v>0</v>
      </c>
      <c r="V51" s="120">
        <f ca="1">U51</f>
        <v>0</v>
      </c>
      <c r="W51" s="122">
        <f ca="1">U51+VLOOKUP(Jahresplaner!U51,FormatCode!$A$2:$B$367,2)</f>
        <v>0</v>
      </c>
      <c r="X51" s="124">
        <f ca="1">U51</f>
        <v>0</v>
      </c>
      <c r="Y51" s="117">
        <f ca="1">VLOOKUP(Jahresplaner!Y51,FormatCode!$A$2:$I$367,9)</f>
        <v>0</v>
      </c>
      <c r="Z51" s="120">
        <f ca="1">Y51</f>
        <v>0</v>
      </c>
      <c r="AA51" s="122">
        <f ca="1">Y51+VLOOKUP(Jahresplaner!Y51,FormatCode!$A$2:$B$367,2)</f>
        <v>0</v>
      </c>
      <c r="AB51" s="124">
        <f ca="1">Y51</f>
        <v>0</v>
      </c>
      <c r="AC51" s="117">
        <f ca="1">VLOOKUP(Jahresplaner!AC51,FormatCode!$A$2:$I$367,9)</f>
        <v>1</v>
      </c>
      <c r="AD51" s="120">
        <f ca="1">AC51</f>
        <v>1</v>
      </c>
      <c r="AE51" s="122">
        <f ca="1">AC51+VLOOKUP(Jahresplaner!AC51,FormatCode!$A$2:$B$367,2)</f>
        <v>1</v>
      </c>
      <c r="AF51" s="124">
        <f ca="1">AC51</f>
        <v>1</v>
      </c>
      <c r="AG51" s="117">
        <f ca="1">VLOOKUP(Jahresplaner!AG51,FormatCode!$A$2:$I$367,9)</f>
        <v>0</v>
      </c>
      <c r="AH51" s="120">
        <f ca="1">AG51</f>
        <v>0</v>
      </c>
      <c r="AI51" s="122">
        <f ca="1">AG51+VLOOKUP(Jahresplaner!AG51,FormatCode!$A$2:$B$367,2)</f>
        <v>0</v>
      </c>
      <c r="AJ51" s="124">
        <f ca="1">AG51</f>
        <v>0</v>
      </c>
      <c r="AK51" s="117">
        <f ca="1">VLOOKUP(Jahresplaner!AK51,FormatCode!$A$2:$I$367,9)</f>
        <v>0</v>
      </c>
      <c r="AL51" s="120">
        <f ca="1">AK51</f>
        <v>0</v>
      </c>
      <c r="AM51" s="122">
        <f ca="1">AK51+VLOOKUP(Jahresplaner!AK51,FormatCode!$A$2:$B$367,2)</f>
        <v>0</v>
      </c>
      <c r="AN51" s="124">
        <f ca="1">AK51</f>
        <v>0</v>
      </c>
      <c r="AO51" s="117">
        <f ca="1">VLOOKUP(Jahresplaner!AO51,FormatCode!$A$2:$I$367,9)</f>
        <v>2</v>
      </c>
      <c r="AP51" s="120">
        <f ca="1">AO51</f>
        <v>2</v>
      </c>
      <c r="AQ51" s="122">
        <f ca="1">AO51+VLOOKUP(Jahresplaner!AO51,FormatCode!$A$2:$B$367,2)</f>
        <v>6</v>
      </c>
      <c r="AR51" s="124">
        <f ca="1">AO51</f>
        <v>2</v>
      </c>
      <c r="AS51" s="117">
        <f ca="1">VLOOKUP(Jahresplaner!AS51,FormatCode!$A$2:$I$367,9)</f>
        <v>0</v>
      </c>
      <c r="AT51" s="120">
        <f ca="1">AS51</f>
        <v>0</v>
      </c>
      <c r="AU51" s="122">
        <f ca="1">AS51+VLOOKUP(Jahresplaner!AS51,FormatCode!$A$2:$B$367,2)</f>
        <v>0</v>
      </c>
      <c r="AV51" s="124">
        <f ca="1">AS51</f>
        <v>0</v>
      </c>
    </row>
    <row r="52" spans="1:48" ht="17.25" customHeight="1" x14ac:dyDescent="0.2">
      <c r="A52" s="118"/>
      <c r="B52" s="121"/>
      <c r="C52" s="123"/>
      <c r="D52" s="125"/>
      <c r="E52" s="118"/>
      <c r="F52" s="121"/>
      <c r="G52" s="123"/>
      <c r="H52" s="125"/>
      <c r="I52" s="118"/>
      <c r="J52" s="121"/>
      <c r="K52" s="123"/>
      <c r="L52" s="125"/>
      <c r="M52" s="118"/>
      <c r="N52" s="121"/>
      <c r="O52" s="123"/>
      <c r="P52" s="125"/>
      <c r="Q52" s="118"/>
      <c r="R52" s="121"/>
      <c r="S52" s="123"/>
      <c r="T52" s="125"/>
      <c r="U52" s="118"/>
      <c r="V52" s="121"/>
      <c r="W52" s="123"/>
      <c r="X52" s="125"/>
      <c r="Y52" s="118"/>
      <c r="Z52" s="121"/>
      <c r="AA52" s="123"/>
      <c r="AB52" s="125"/>
      <c r="AC52" s="118"/>
      <c r="AD52" s="121"/>
      <c r="AE52" s="123"/>
      <c r="AF52" s="125"/>
      <c r="AG52" s="118"/>
      <c r="AH52" s="121"/>
      <c r="AI52" s="123"/>
      <c r="AJ52" s="125"/>
      <c r="AK52" s="118"/>
      <c r="AL52" s="121"/>
      <c r="AM52" s="123"/>
      <c r="AN52" s="125"/>
      <c r="AO52" s="118"/>
      <c r="AP52" s="121"/>
      <c r="AQ52" s="123"/>
      <c r="AR52" s="125"/>
      <c r="AS52" s="118"/>
      <c r="AT52" s="121"/>
      <c r="AU52" s="123"/>
      <c r="AV52" s="125"/>
    </row>
    <row r="53" spans="1:48" ht="17.25" customHeight="1" x14ac:dyDescent="0.2">
      <c r="A53" s="118"/>
      <c r="B53" s="121"/>
      <c r="C53" s="21">
        <f ca="1">A51+VLOOKUP(Jahresplaner!A51,FormatCode!$A$2:$C$367,3)</f>
        <v>0</v>
      </c>
      <c r="D53" s="115">
        <f ca="1">A51</f>
        <v>0</v>
      </c>
      <c r="E53" s="118"/>
      <c r="F53" s="121"/>
      <c r="G53" s="21">
        <f ca="1">E51+VLOOKUP(Jahresplaner!E51,FormatCode!$A$2:$C$367,3)</f>
        <v>2</v>
      </c>
      <c r="H53" s="115">
        <f ca="1">E51</f>
        <v>2</v>
      </c>
      <c r="I53" s="118"/>
      <c r="J53" s="121"/>
      <c r="K53" s="21">
        <f ca="1">I51+VLOOKUP(Jahresplaner!I51,FormatCode!$A$2:$C$367,3)</f>
        <v>2</v>
      </c>
      <c r="L53" s="115">
        <f ca="1">I51</f>
        <v>2</v>
      </c>
      <c r="M53" s="118"/>
      <c r="N53" s="121"/>
      <c r="O53" s="21">
        <f ca="1">M51+VLOOKUP(Jahresplaner!M51,FormatCode!$A$2:$C$367,3)</f>
        <v>0</v>
      </c>
      <c r="P53" s="115">
        <f ca="1">M51</f>
        <v>0</v>
      </c>
      <c r="Q53" s="118"/>
      <c r="R53" s="121"/>
      <c r="S53" s="21">
        <f ca="1">Q51+VLOOKUP(Jahresplaner!Q51,FormatCode!$A$2:$C$367,3)</f>
        <v>0</v>
      </c>
      <c r="T53" s="115">
        <f ca="1">Q51</f>
        <v>0</v>
      </c>
      <c r="U53" s="118"/>
      <c r="V53" s="121"/>
      <c r="W53" s="21">
        <f ca="1">U51+VLOOKUP(Jahresplaner!U51,FormatCode!$A$2:$C$367,3)</f>
        <v>0</v>
      </c>
      <c r="X53" s="115">
        <f ca="1">U51</f>
        <v>0</v>
      </c>
      <c r="Y53" s="118"/>
      <c r="Z53" s="121"/>
      <c r="AA53" s="21">
        <f ca="1">Y51+VLOOKUP(Jahresplaner!Y51,FormatCode!$A$2:$C$367,3)</f>
        <v>0</v>
      </c>
      <c r="AB53" s="115">
        <f ca="1">Y51</f>
        <v>0</v>
      </c>
      <c r="AC53" s="118"/>
      <c r="AD53" s="121"/>
      <c r="AE53" s="21">
        <f ca="1">AC51+VLOOKUP(Jahresplaner!AC51,FormatCode!$A$2:$C$367,3)</f>
        <v>1</v>
      </c>
      <c r="AF53" s="115">
        <f ca="1">AC51</f>
        <v>1</v>
      </c>
      <c r="AG53" s="118"/>
      <c r="AH53" s="121"/>
      <c r="AI53" s="21">
        <f ca="1">AG51+VLOOKUP(Jahresplaner!AG51,FormatCode!$A$2:$C$367,3)</f>
        <v>0</v>
      </c>
      <c r="AJ53" s="115">
        <f ca="1">AG51</f>
        <v>0</v>
      </c>
      <c r="AK53" s="118"/>
      <c r="AL53" s="121"/>
      <c r="AM53" s="21">
        <f ca="1">AK51+VLOOKUP(Jahresplaner!AK51,FormatCode!$A$2:$C$367,3)</f>
        <v>0</v>
      </c>
      <c r="AN53" s="115">
        <f ca="1">AK51</f>
        <v>0</v>
      </c>
      <c r="AO53" s="118"/>
      <c r="AP53" s="121"/>
      <c r="AQ53" s="21">
        <f ca="1">AO51+VLOOKUP(Jahresplaner!AO51,FormatCode!$A$2:$C$367,3)</f>
        <v>2</v>
      </c>
      <c r="AR53" s="115">
        <f ca="1">AO51</f>
        <v>2</v>
      </c>
      <c r="AS53" s="118"/>
      <c r="AT53" s="121"/>
      <c r="AU53" s="21">
        <f ca="1">AS51+VLOOKUP(Jahresplaner!AS51,FormatCode!$A$2:$C$367,3)</f>
        <v>0</v>
      </c>
      <c r="AV53" s="115">
        <f ca="1">AS51</f>
        <v>0</v>
      </c>
    </row>
    <row r="54" spans="1:48" ht="17.25" customHeight="1" thickBot="1" x14ac:dyDescent="0.25">
      <c r="A54" s="119"/>
      <c r="B54" s="15">
        <f ca="1">A51</f>
        <v>0</v>
      </c>
      <c r="C54" s="22">
        <f ca="1">A51+VLOOKUP(Jahresplaner!A51,FormatCode!$A$2:$D$367,4)</f>
        <v>0</v>
      </c>
      <c r="D54" s="116"/>
      <c r="E54" s="119"/>
      <c r="F54" s="15">
        <f ca="1">E51</f>
        <v>2</v>
      </c>
      <c r="G54" s="22">
        <f ca="1">E51+VLOOKUP(Jahresplaner!E51,FormatCode!$A$2:$D$367,4)</f>
        <v>2</v>
      </c>
      <c r="H54" s="116"/>
      <c r="I54" s="119"/>
      <c r="J54" s="15">
        <f ca="1">I51</f>
        <v>2</v>
      </c>
      <c r="K54" s="22">
        <f ca="1">I51+VLOOKUP(Jahresplaner!I51,FormatCode!$A$2:$D$367,4)</f>
        <v>2</v>
      </c>
      <c r="L54" s="116"/>
      <c r="M54" s="119"/>
      <c r="N54" s="15">
        <f ca="1">M51</f>
        <v>0</v>
      </c>
      <c r="O54" s="22">
        <f ca="1">M51+VLOOKUP(Jahresplaner!M51,FormatCode!$A$2:$D$367,4)</f>
        <v>0</v>
      </c>
      <c r="P54" s="116"/>
      <c r="Q54" s="119"/>
      <c r="R54" s="15">
        <f ca="1">Q51</f>
        <v>0</v>
      </c>
      <c r="S54" s="22">
        <f ca="1">Q51+VLOOKUP(Jahresplaner!Q51,FormatCode!$A$2:$D$367,4)</f>
        <v>0</v>
      </c>
      <c r="T54" s="116"/>
      <c r="U54" s="119"/>
      <c r="V54" s="15">
        <f ca="1">U51</f>
        <v>0</v>
      </c>
      <c r="W54" s="22">
        <f ca="1">U51+VLOOKUP(Jahresplaner!U51,FormatCode!$A$2:$D$367,4)</f>
        <v>0</v>
      </c>
      <c r="X54" s="116"/>
      <c r="Y54" s="119"/>
      <c r="Z54" s="15">
        <f ca="1">Y51</f>
        <v>0</v>
      </c>
      <c r="AA54" s="22">
        <f ca="1">Y51+VLOOKUP(Jahresplaner!Y51,FormatCode!$A$2:$D$367,4)</f>
        <v>0</v>
      </c>
      <c r="AB54" s="116"/>
      <c r="AC54" s="119"/>
      <c r="AD54" s="15">
        <f ca="1">AC51</f>
        <v>1</v>
      </c>
      <c r="AE54" s="22">
        <f ca="1">AC51+VLOOKUP(Jahresplaner!AC51,FormatCode!$A$2:$D$367,4)</f>
        <v>1</v>
      </c>
      <c r="AF54" s="116"/>
      <c r="AG54" s="119"/>
      <c r="AH54" s="15">
        <f ca="1">AG51</f>
        <v>0</v>
      </c>
      <c r="AI54" s="22">
        <f ca="1">AG51+VLOOKUP(Jahresplaner!AG51,FormatCode!$A$2:$D$367,4)</f>
        <v>0</v>
      </c>
      <c r="AJ54" s="116"/>
      <c r="AK54" s="119"/>
      <c r="AL54" s="15">
        <f ca="1">AK51</f>
        <v>0</v>
      </c>
      <c r="AM54" s="22">
        <f ca="1">AK51+VLOOKUP(Jahresplaner!AK51,FormatCode!$A$2:$D$367,4)</f>
        <v>0</v>
      </c>
      <c r="AN54" s="116"/>
      <c r="AO54" s="119"/>
      <c r="AP54" s="15">
        <f ca="1">AO51</f>
        <v>2</v>
      </c>
      <c r="AQ54" s="22">
        <f ca="1">AO51+VLOOKUP(Jahresplaner!AO51,FormatCode!$A$2:$D$367,4)</f>
        <v>2</v>
      </c>
      <c r="AR54" s="116"/>
      <c r="AS54" s="119"/>
      <c r="AT54" s="15">
        <f ca="1">AS51</f>
        <v>0</v>
      </c>
      <c r="AU54" s="22">
        <f ca="1">AS51+VLOOKUP(Jahresplaner!AS51,FormatCode!$A$2:$D$367,4)</f>
        <v>0</v>
      </c>
      <c r="AV54" s="116"/>
    </row>
    <row r="55" spans="1:48" ht="17.25" customHeight="1" x14ac:dyDescent="0.2">
      <c r="A55" s="117">
        <f ca="1">VLOOKUP(Jahresplaner!A55,FormatCode!$A$2:$I$367,9)</f>
        <v>0</v>
      </c>
      <c r="B55" s="120">
        <f ca="1">A55</f>
        <v>0</v>
      </c>
      <c r="C55" s="122">
        <f ca="1">A55+VLOOKUP(Jahresplaner!A55,FormatCode!$A$2:$B$367,2)</f>
        <v>0</v>
      </c>
      <c r="D55" s="124">
        <f ca="1">A55</f>
        <v>0</v>
      </c>
      <c r="E55" s="117">
        <f ca="1">VLOOKUP(Jahresplaner!E55,FormatCode!$A$2:$I$367,9)</f>
        <v>1</v>
      </c>
      <c r="F55" s="120">
        <f ca="1">E55</f>
        <v>1</v>
      </c>
      <c r="G55" s="122">
        <f ca="1">E55+VLOOKUP(Jahresplaner!E55,FormatCode!$A$2:$B$367,2)</f>
        <v>1</v>
      </c>
      <c r="H55" s="124">
        <f ca="1">E55</f>
        <v>1</v>
      </c>
      <c r="I55" s="117">
        <f ca="1">VLOOKUP(Jahresplaner!I55,FormatCode!$A$2:$I$367,9)</f>
        <v>0</v>
      </c>
      <c r="J55" s="120">
        <f ca="1">I55</f>
        <v>0</v>
      </c>
      <c r="K55" s="122">
        <f ca="1">I55+VLOOKUP(Jahresplaner!I55,FormatCode!$A$2:$B$367,2)</f>
        <v>0</v>
      </c>
      <c r="L55" s="124">
        <f ca="1">I55</f>
        <v>0</v>
      </c>
      <c r="M55" s="117">
        <f ca="1">VLOOKUP(Jahresplaner!M55,FormatCode!$A$2:$I$367,9)</f>
        <v>0</v>
      </c>
      <c r="N55" s="120">
        <f ca="1">M55</f>
        <v>0</v>
      </c>
      <c r="O55" s="122">
        <f ca="1">M55+VLOOKUP(Jahresplaner!M55,FormatCode!$A$2:$B$367,2)</f>
        <v>4</v>
      </c>
      <c r="P55" s="124">
        <f ca="1">M55</f>
        <v>0</v>
      </c>
      <c r="Q55" s="117">
        <f ca="1">VLOOKUP(Jahresplaner!Q55,FormatCode!$A$2:$I$367,9)</f>
        <v>1</v>
      </c>
      <c r="R55" s="120">
        <f ca="1">Q55</f>
        <v>1</v>
      </c>
      <c r="S55" s="122">
        <f ca="1">Q55+VLOOKUP(Jahresplaner!Q55,FormatCode!$A$2:$B$367,2)</f>
        <v>1</v>
      </c>
      <c r="T55" s="124">
        <f ca="1">Q55</f>
        <v>1</v>
      </c>
      <c r="U55" s="117">
        <f ca="1">VLOOKUP(Jahresplaner!U55,FormatCode!$A$2:$I$367,9)</f>
        <v>0</v>
      </c>
      <c r="V55" s="120">
        <f ca="1">U55</f>
        <v>0</v>
      </c>
      <c r="W55" s="122">
        <f ca="1">U55+VLOOKUP(Jahresplaner!U55,FormatCode!$A$2:$B$367,2)</f>
        <v>0</v>
      </c>
      <c r="X55" s="124">
        <f ca="1">U55</f>
        <v>0</v>
      </c>
      <c r="Y55" s="117">
        <f ca="1">VLOOKUP(Jahresplaner!Y55,FormatCode!$A$2:$I$367,9)</f>
        <v>0</v>
      </c>
      <c r="Z55" s="120">
        <f ca="1">Y55</f>
        <v>0</v>
      </c>
      <c r="AA55" s="122">
        <f ca="1">Y55+VLOOKUP(Jahresplaner!Y55,FormatCode!$A$2:$B$367,2)</f>
        <v>0</v>
      </c>
      <c r="AB55" s="124">
        <f ca="1">Y55</f>
        <v>0</v>
      </c>
      <c r="AC55" s="117">
        <f ca="1">VLOOKUP(Jahresplaner!AC55,FormatCode!$A$2:$I$367,9)</f>
        <v>2</v>
      </c>
      <c r="AD55" s="120">
        <f ca="1">AC55</f>
        <v>2</v>
      </c>
      <c r="AE55" s="122">
        <f ca="1">AC55+VLOOKUP(Jahresplaner!AC55,FormatCode!$A$2:$B$367,2)</f>
        <v>2</v>
      </c>
      <c r="AF55" s="124">
        <f ca="1">AC55</f>
        <v>2</v>
      </c>
      <c r="AG55" s="117">
        <f ca="1">VLOOKUP(Jahresplaner!AG55,FormatCode!$A$2:$I$367,9)</f>
        <v>0</v>
      </c>
      <c r="AH55" s="120">
        <f ca="1">AG55</f>
        <v>0</v>
      </c>
      <c r="AI55" s="122">
        <f ca="1">AG55+VLOOKUP(Jahresplaner!AG55,FormatCode!$A$2:$B$367,2)</f>
        <v>0</v>
      </c>
      <c r="AJ55" s="124">
        <f ca="1">AG55</f>
        <v>0</v>
      </c>
      <c r="AK55" s="117">
        <f ca="1">VLOOKUP(Jahresplaner!AK55,FormatCode!$A$2:$I$367,9)</f>
        <v>0</v>
      </c>
      <c r="AL55" s="120">
        <f ca="1">AK55</f>
        <v>0</v>
      </c>
      <c r="AM55" s="122">
        <f ca="1">AK55+VLOOKUP(Jahresplaner!AK55,FormatCode!$A$2:$B$367,2)</f>
        <v>0</v>
      </c>
      <c r="AN55" s="124">
        <f ca="1">AK55</f>
        <v>0</v>
      </c>
      <c r="AO55" s="117">
        <f ca="1">VLOOKUP(Jahresplaner!AO55,FormatCode!$A$2:$I$367,9)</f>
        <v>0</v>
      </c>
      <c r="AP55" s="120">
        <f ca="1">AO55</f>
        <v>0</v>
      </c>
      <c r="AQ55" s="122">
        <f ca="1">AO55+VLOOKUP(Jahresplaner!AO55,FormatCode!$A$2:$B$367,2)</f>
        <v>0</v>
      </c>
      <c r="AR55" s="124">
        <f ca="1">AO55</f>
        <v>0</v>
      </c>
      <c r="AS55" s="117">
        <f ca="1">VLOOKUP(Jahresplaner!AS55,FormatCode!$A$2:$I$367,9)</f>
        <v>0</v>
      </c>
      <c r="AT55" s="120">
        <f ca="1">AS55</f>
        <v>0</v>
      </c>
      <c r="AU55" s="122">
        <f ca="1">AS55+VLOOKUP(Jahresplaner!AS55,FormatCode!$A$2:$B$367,2)</f>
        <v>0</v>
      </c>
      <c r="AV55" s="124">
        <f ca="1">AS55</f>
        <v>0</v>
      </c>
    </row>
    <row r="56" spans="1:48" ht="17.25" customHeight="1" x14ac:dyDescent="0.2">
      <c r="A56" s="118"/>
      <c r="B56" s="121"/>
      <c r="C56" s="123"/>
      <c r="D56" s="125"/>
      <c r="E56" s="118"/>
      <c r="F56" s="121"/>
      <c r="G56" s="123"/>
      <c r="H56" s="125"/>
      <c r="I56" s="118"/>
      <c r="J56" s="121"/>
      <c r="K56" s="123"/>
      <c r="L56" s="125"/>
      <c r="M56" s="118"/>
      <c r="N56" s="121"/>
      <c r="O56" s="123"/>
      <c r="P56" s="125"/>
      <c r="Q56" s="118"/>
      <c r="R56" s="121"/>
      <c r="S56" s="123"/>
      <c r="T56" s="125"/>
      <c r="U56" s="118"/>
      <c r="V56" s="121"/>
      <c r="W56" s="123"/>
      <c r="X56" s="125"/>
      <c r="Y56" s="118"/>
      <c r="Z56" s="121"/>
      <c r="AA56" s="123"/>
      <c r="AB56" s="125"/>
      <c r="AC56" s="118"/>
      <c r="AD56" s="121"/>
      <c r="AE56" s="123"/>
      <c r="AF56" s="125"/>
      <c r="AG56" s="118"/>
      <c r="AH56" s="121"/>
      <c r="AI56" s="123"/>
      <c r="AJ56" s="125"/>
      <c r="AK56" s="118"/>
      <c r="AL56" s="121"/>
      <c r="AM56" s="123"/>
      <c r="AN56" s="125"/>
      <c r="AO56" s="118"/>
      <c r="AP56" s="121"/>
      <c r="AQ56" s="123"/>
      <c r="AR56" s="125"/>
      <c r="AS56" s="118"/>
      <c r="AT56" s="121"/>
      <c r="AU56" s="123"/>
      <c r="AV56" s="125"/>
    </row>
    <row r="57" spans="1:48" ht="17.25" customHeight="1" x14ac:dyDescent="0.2">
      <c r="A57" s="118"/>
      <c r="B57" s="121"/>
      <c r="C57" s="21">
        <f ca="1">A55+VLOOKUP(Jahresplaner!A55,FormatCode!$A$2:$C$367,3)</f>
        <v>0</v>
      </c>
      <c r="D57" s="115">
        <f ca="1">A55</f>
        <v>0</v>
      </c>
      <c r="E57" s="118"/>
      <c r="F57" s="121"/>
      <c r="G57" s="21">
        <f ca="1">E55+VLOOKUP(Jahresplaner!E55,FormatCode!$A$2:$C$367,3)</f>
        <v>1</v>
      </c>
      <c r="H57" s="115">
        <f ca="1">E55</f>
        <v>1</v>
      </c>
      <c r="I57" s="118"/>
      <c r="J57" s="121"/>
      <c r="K57" s="21">
        <f ca="1">I55+VLOOKUP(Jahresplaner!I55,FormatCode!$A$2:$C$367,3)</f>
        <v>0</v>
      </c>
      <c r="L57" s="115">
        <f ca="1">I55</f>
        <v>0</v>
      </c>
      <c r="M57" s="118"/>
      <c r="N57" s="121"/>
      <c r="O57" s="21">
        <f ca="1">M55+VLOOKUP(Jahresplaner!M55,FormatCode!$A$2:$C$367,3)</f>
        <v>0</v>
      </c>
      <c r="P57" s="115">
        <f ca="1">M55</f>
        <v>0</v>
      </c>
      <c r="Q57" s="118"/>
      <c r="R57" s="121"/>
      <c r="S57" s="21">
        <f ca="1">Q55+VLOOKUP(Jahresplaner!Q55,FormatCode!$A$2:$C$367,3)</f>
        <v>1</v>
      </c>
      <c r="T57" s="115">
        <f ca="1">Q55</f>
        <v>1</v>
      </c>
      <c r="U57" s="118"/>
      <c r="V57" s="121"/>
      <c r="W57" s="21">
        <f ca="1">U55+VLOOKUP(Jahresplaner!U55,FormatCode!$A$2:$C$367,3)</f>
        <v>0</v>
      </c>
      <c r="X57" s="115">
        <f ca="1">U55</f>
        <v>0</v>
      </c>
      <c r="Y57" s="118"/>
      <c r="Z57" s="121"/>
      <c r="AA57" s="21">
        <f ca="1">Y55+VLOOKUP(Jahresplaner!Y55,FormatCode!$A$2:$C$367,3)</f>
        <v>0</v>
      </c>
      <c r="AB57" s="115">
        <f ca="1">Y55</f>
        <v>0</v>
      </c>
      <c r="AC57" s="118"/>
      <c r="AD57" s="121"/>
      <c r="AE57" s="21">
        <f ca="1">AC55+VLOOKUP(Jahresplaner!AC55,FormatCode!$A$2:$C$367,3)</f>
        <v>2</v>
      </c>
      <c r="AF57" s="115">
        <f ca="1">AC55</f>
        <v>2</v>
      </c>
      <c r="AG57" s="118"/>
      <c r="AH57" s="121"/>
      <c r="AI57" s="21">
        <f ca="1">AG55+VLOOKUP(Jahresplaner!AG55,FormatCode!$A$2:$C$367,3)</f>
        <v>0</v>
      </c>
      <c r="AJ57" s="115">
        <f ca="1">AG55</f>
        <v>0</v>
      </c>
      <c r="AK57" s="118"/>
      <c r="AL57" s="121"/>
      <c r="AM57" s="21">
        <f ca="1">AK55+VLOOKUP(Jahresplaner!AK55,FormatCode!$A$2:$C$367,3)</f>
        <v>0</v>
      </c>
      <c r="AN57" s="115">
        <f ca="1">AK55</f>
        <v>0</v>
      </c>
      <c r="AO57" s="118"/>
      <c r="AP57" s="121"/>
      <c r="AQ57" s="21">
        <f ca="1">AO55+VLOOKUP(Jahresplaner!AO55,FormatCode!$A$2:$C$367,3)</f>
        <v>0</v>
      </c>
      <c r="AR57" s="115">
        <f ca="1">AO55</f>
        <v>0</v>
      </c>
      <c r="AS57" s="118"/>
      <c r="AT57" s="121"/>
      <c r="AU57" s="21">
        <f ca="1">AS55+VLOOKUP(Jahresplaner!AS55,FormatCode!$A$2:$C$367,3)</f>
        <v>0</v>
      </c>
      <c r="AV57" s="115">
        <f ca="1">AS55</f>
        <v>0</v>
      </c>
    </row>
    <row r="58" spans="1:48" ht="17.25" customHeight="1" thickBot="1" x14ac:dyDescent="0.25">
      <c r="A58" s="119"/>
      <c r="B58" s="15">
        <f ca="1">A55</f>
        <v>0</v>
      </c>
      <c r="C58" s="22">
        <f ca="1">A55+VLOOKUP(Jahresplaner!A55,FormatCode!$A$2:$D$367,4)</f>
        <v>0</v>
      </c>
      <c r="D58" s="116"/>
      <c r="E58" s="119"/>
      <c r="F58" s="15">
        <f ca="1">E55</f>
        <v>1</v>
      </c>
      <c r="G58" s="22">
        <f ca="1">E55+VLOOKUP(Jahresplaner!E55,FormatCode!$A$2:$D$367,4)</f>
        <v>1</v>
      </c>
      <c r="H58" s="116"/>
      <c r="I58" s="119"/>
      <c r="J58" s="15">
        <f ca="1">I55</f>
        <v>0</v>
      </c>
      <c r="K58" s="22">
        <f ca="1">I55+VLOOKUP(Jahresplaner!I55,FormatCode!$A$2:$D$367,4)</f>
        <v>0</v>
      </c>
      <c r="L58" s="116"/>
      <c r="M58" s="119"/>
      <c r="N58" s="15">
        <f ca="1">M55</f>
        <v>0</v>
      </c>
      <c r="O58" s="22">
        <f ca="1">M55+VLOOKUP(Jahresplaner!M55,FormatCode!$A$2:$D$367,4)</f>
        <v>0</v>
      </c>
      <c r="P58" s="116"/>
      <c r="Q58" s="119"/>
      <c r="R58" s="15">
        <f ca="1">Q55</f>
        <v>1</v>
      </c>
      <c r="S58" s="22">
        <f ca="1">Q55+VLOOKUP(Jahresplaner!Q55,FormatCode!$A$2:$D$367,4)</f>
        <v>1</v>
      </c>
      <c r="T58" s="116"/>
      <c r="U58" s="119"/>
      <c r="V58" s="15">
        <f ca="1">U55</f>
        <v>0</v>
      </c>
      <c r="W58" s="22">
        <f ca="1">U55+VLOOKUP(Jahresplaner!U55,FormatCode!$A$2:$D$367,4)</f>
        <v>0</v>
      </c>
      <c r="X58" s="116"/>
      <c r="Y58" s="119"/>
      <c r="Z58" s="15">
        <f ca="1">Y55</f>
        <v>0</v>
      </c>
      <c r="AA58" s="22">
        <f ca="1">Y55+VLOOKUP(Jahresplaner!Y55,FormatCode!$A$2:$D$367,4)</f>
        <v>0</v>
      </c>
      <c r="AB58" s="116"/>
      <c r="AC58" s="119"/>
      <c r="AD58" s="15">
        <f ca="1">AC55</f>
        <v>2</v>
      </c>
      <c r="AE58" s="22">
        <f ca="1">AC55+VLOOKUP(Jahresplaner!AC55,FormatCode!$A$2:$D$367,4)</f>
        <v>2</v>
      </c>
      <c r="AF58" s="116"/>
      <c r="AG58" s="119"/>
      <c r="AH58" s="15">
        <f ca="1">AG55</f>
        <v>0</v>
      </c>
      <c r="AI58" s="22">
        <f ca="1">AG55+VLOOKUP(Jahresplaner!AG55,FormatCode!$A$2:$D$367,4)</f>
        <v>0</v>
      </c>
      <c r="AJ58" s="116"/>
      <c r="AK58" s="119"/>
      <c r="AL58" s="15">
        <f ca="1">AK55</f>
        <v>0</v>
      </c>
      <c r="AM58" s="22">
        <f ca="1">AK55+VLOOKUP(Jahresplaner!AK55,FormatCode!$A$2:$D$367,4)</f>
        <v>0</v>
      </c>
      <c r="AN58" s="116"/>
      <c r="AO58" s="119"/>
      <c r="AP58" s="15">
        <f ca="1">AO55</f>
        <v>0</v>
      </c>
      <c r="AQ58" s="22">
        <f ca="1">AO55+VLOOKUP(Jahresplaner!AO55,FormatCode!$A$2:$D$367,4)</f>
        <v>0</v>
      </c>
      <c r="AR58" s="116"/>
      <c r="AS58" s="119"/>
      <c r="AT58" s="15">
        <f ca="1">AS55</f>
        <v>0</v>
      </c>
      <c r="AU58" s="22">
        <f ca="1">AS55+VLOOKUP(Jahresplaner!AS55,FormatCode!$A$2:$D$367,4)</f>
        <v>0</v>
      </c>
      <c r="AV58" s="116"/>
    </row>
    <row r="59" spans="1:48" ht="17.25" customHeight="1" x14ac:dyDescent="0.2">
      <c r="A59" s="117">
        <f ca="1">VLOOKUP(Jahresplaner!A59,FormatCode!$A$2:$I$367,9)</f>
        <v>1</v>
      </c>
      <c r="B59" s="120">
        <f ca="1">A59</f>
        <v>1</v>
      </c>
      <c r="C59" s="122">
        <f ca="1">A59+VLOOKUP(Jahresplaner!A59,FormatCode!$A$2:$B$367,2)</f>
        <v>1</v>
      </c>
      <c r="D59" s="124">
        <f ca="1">A59</f>
        <v>1</v>
      </c>
      <c r="E59" s="117">
        <f ca="1">VLOOKUP(Jahresplaner!E59,FormatCode!$A$2:$I$367,9)</f>
        <v>0</v>
      </c>
      <c r="F59" s="120">
        <f ca="1">E59</f>
        <v>0</v>
      </c>
      <c r="G59" s="122">
        <f ca="1">E59+VLOOKUP(Jahresplaner!E59,FormatCode!$A$2:$B$367,2)</f>
        <v>0</v>
      </c>
      <c r="H59" s="124">
        <f ca="1">E59</f>
        <v>0</v>
      </c>
      <c r="I59" s="117">
        <f ca="1">VLOOKUP(Jahresplaner!I59,FormatCode!$A$2:$I$367,9)</f>
        <v>0</v>
      </c>
      <c r="J59" s="120">
        <f ca="1">I59</f>
        <v>0</v>
      </c>
      <c r="K59" s="122">
        <f ca="1">I59+VLOOKUP(Jahresplaner!I59,FormatCode!$A$2:$B$367,2)</f>
        <v>0</v>
      </c>
      <c r="L59" s="124">
        <f ca="1">I59</f>
        <v>0</v>
      </c>
      <c r="M59" s="117">
        <f ca="1">VLOOKUP(Jahresplaner!M59,FormatCode!$A$2:$I$367,9)</f>
        <v>2</v>
      </c>
      <c r="N59" s="120">
        <f ca="1">M59</f>
        <v>2</v>
      </c>
      <c r="O59" s="122">
        <f ca="1">M59+VLOOKUP(Jahresplaner!M59,FormatCode!$A$2:$B$367,2)</f>
        <v>6</v>
      </c>
      <c r="P59" s="124">
        <f ca="1">M59</f>
        <v>2</v>
      </c>
      <c r="Q59" s="117">
        <f ca="1">VLOOKUP(Jahresplaner!Q59,FormatCode!$A$2:$I$367,9)</f>
        <v>2</v>
      </c>
      <c r="R59" s="120">
        <f ca="1">Q59</f>
        <v>2</v>
      </c>
      <c r="S59" s="122">
        <f ca="1">Q59+VLOOKUP(Jahresplaner!Q59,FormatCode!$A$2:$B$367,2)</f>
        <v>2</v>
      </c>
      <c r="T59" s="124">
        <f ca="1">Q59</f>
        <v>2</v>
      </c>
      <c r="U59" s="117">
        <f ca="1">VLOOKUP(Jahresplaner!U59,FormatCode!$A$2:$I$367,9)</f>
        <v>0</v>
      </c>
      <c r="V59" s="120">
        <f ca="1">U59</f>
        <v>0</v>
      </c>
      <c r="W59" s="122">
        <f ca="1">U59+VLOOKUP(Jahresplaner!U59,FormatCode!$A$2:$B$367,2)</f>
        <v>0</v>
      </c>
      <c r="X59" s="124">
        <f ca="1">U59</f>
        <v>0</v>
      </c>
      <c r="Y59" s="117">
        <f ca="1">VLOOKUP(Jahresplaner!Y59,FormatCode!$A$2:$I$367,9)</f>
        <v>0</v>
      </c>
      <c r="Z59" s="120">
        <f ca="1">Y59</f>
        <v>0</v>
      </c>
      <c r="AA59" s="122">
        <f ca="1">Y59+VLOOKUP(Jahresplaner!Y59,FormatCode!$A$2:$B$367,2)</f>
        <v>0</v>
      </c>
      <c r="AB59" s="124">
        <f ca="1">Y59</f>
        <v>0</v>
      </c>
      <c r="AC59" s="117">
        <f ca="1">VLOOKUP(Jahresplaner!AC59,FormatCode!$A$2:$I$367,9)</f>
        <v>0</v>
      </c>
      <c r="AD59" s="120">
        <f ca="1">AC59</f>
        <v>0</v>
      </c>
      <c r="AE59" s="122">
        <f ca="1">AC59+VLOOKUP(Jahresplaner!AC59,FormatCode!$A$2:$B$367,2)</f>
        <v>4</v>
      </c>
      <c r="AF59" s="124">
        <f ca="1">AC59</f>
        <v>0</v>
      </c>
      <c r="AG59" s="117">
        <f ca="1">VLOOKUP(Jahresplaner!AG59,FormatCode!$A$2:$I$367,9)</f>
        <v>0</v>
      </c>
      <c r="AH59" s="120">
        <f ca="1">AG59</f>
        <v>0</v>
      </c>
      <c r="AI59" s="122">
        <f ca="1">AG59+VLOOKUP(Jahresplaner!AG59,FormatCode!$A$2:$B$367,2)</f>
        <v>0</v>
      </c>
      <c r="AJ59" s="124">
        <f ca="1">AG59</f>
        <v>0</v>
      </c>
      <c r="AK59" s="117">
        <f ca="1">VLOOKUP(Jahresplaner!AK59,FormatCode!$A$2:$I$367,9)</f>
        <v>1</v>
      </c>
      <c r="AL59" s="120">
        <f ca="1">AK59</f>
        <v>1</v>
      </c>
      <c r="AM59" s="122">
        <f ca="1">AK59+VLOOKUP(Jahresplaner!AK59,FormatCode!$A$2:$B$367,2)</f>
        <v>1</v>
      </c>
      <c r="AN59" s="124">
        <f ca="1">AK59</f>
        <v>1</v>
      </c>
      <c r="AO59" s="117">
        <f ca="1">VLOOKUP(Jahresplaner!AO59,FormatCode!$A$2:$I$367,9)</f>
        <v>0</v>
      </c>
      <c r="AP59" s="120">
        <f ca="1">AO59</f>
        <v>0</v>
      </c>
      <c r="AQ59" s="122">
        <f ca="1">AO59+VLOOKUP(Jahresplaner!AO59,FormatCode!$A$2:$B$367,2)</f>
        <v>0</v>
      </c>
      <c r="AR59" s="124">
        <f ca="1">AO59</f>
        <v>0</v>
      </c>
      <c r="AS59" s="117">
        <f ca="1">VLOOKUP(Jahresplaner!AS59,FormatCode!$A$2:$I$367,9)</f>
        <v>0</v>
      </c>
      <c r="AT59" s="120">
        <f ca="1">AS59</f>
        <v>0</v>
      </c>
      <c r="AU59" s="122">
        <f ca="1">AS59+VLOOKUP(Jahresplaner!AS59,FormatCode!$A$2:$B$367,2)</f>
        <v>0</v>
      </c>
      <c r="AV59" s="124">
        <f ca="1">AS59</f>
        <v>0</v>
      </c>
    </row>
    <row r="60" spans="1:48" ht="17.25" customHeight="1" x14ac:dyDescent="0.2">
      <c r="A60" s="118"/>
      <c r="B60" s="121"/>
      <c r="C60" s="123"/>
      <c r="D60" s="125"/>
      <c r="E60" s="118"/>
      <c r="F60" s="121"/>
      <c r="G60" s="123"/>
      <c r="H60" s="125"/>
      <c r="I60" s="118"/>
      <c r="J60" s="121"/>
      <c r="K60" s="123"/>
      <c r="L60" s="125"/>
      <c r="M60" s="118"/>
      <c r="N60" s="121"/>
      <c r="O60" s="123"/>
      <c r="P60" s="125"/>
      <c r="Q60" s="118"/>
      <c r="R60" s="121"/>
      <c r="S60" s="123"/>
      <c r="T60" s="125"/>
      <c r="U60" s="118"/>
      <c r="V60" s="121"/>
      <c r="W60" s="123"/>
      <c r="X60" s="125"/>
      <c r="Y60" s="118"/>
      <c r="Z60" s="121"/>
      <c r="AA60" s="123"/>
      <c r="AB60" s="125"/>
      <c r="AC60" s="118"/>
      <c r="AD60" s="121"/>
      <c r="AE60" s="123"/>
      <c r="AF60" s="125"/>
      <c r="AG60" s="118"/>
      <c r="AH60" s="121"/>
      <c r="AI60" s="123"/>
      <c r="AJ60" s="125"/>
      <c r="AK60" s="118"/>
      <c r="AL60" s="121"/>
      <c r="AM60" s="123"/>
      <c r="AN60" s="125"/>
      <c r="AO60" s="118"/>
      <c r="AP60" s="121"/>
      <c r="AQ60" s="123"/>
      <c r="AR60" s="125"/>
      <c r="AS60" s="118"/>
      <c r="AT60" s="121"/>
      <c r="AU60" s="123"/>
      <c r="AV60" s="125"/>
    </row>
    <row r="61" spans="1:48" ht="17.25" customHeight="1" x14ac:dyDescent="0.2">
      <c r="A61" s="118"/>
      <c r="B61" s="121"/>
      <c r="C61" s="21">
        <f ca="1">A59+VLOOKUP(Jahresplaner!A59,FormatCode!$A$2:$C$367,3)</f>
        <v>1</v>
      </c>
      <c r="D61" s="115">
        <f ca="1">A59</f>
        <v>1</v>
      </c>
      <c r="E61" s="118"/>
      <c r="F61" s="121"/>
      <c r="G61" s="21">
        <f ca="1">E59+VLOOKUP(Jahresplaner!E59,FormatCode!$A$2:$C$367,3)</f>
        <v>0</v>
      </c>
      <c r="H61" s="115">
        <f ca="1">E59</f>
        <v>0</v>
      </c>
      <c r="I61" s="118"/>
      <c r="J61" s="121"/>
      <c r="K61" s="21">
        <f ca="1">I59+VLOOKUP(Jahresplaner!I59,FormatCode!$A$2:$C$367,3)</f>
        <v>0</v>
      </c>
      <c r="L61" s="115">
        <f ca="1">I59</f>
        <v>0</v>
      </c>
      <c r="M61" s="118"/>
      <c r="N61" s="121"/>
      <c r="O61" s="21">
        <f ca="1">M59+VLOOKUP(Jahresplaner!M59,FormatCode!$A$2:$C$367,3)</f>
        <v>2</v>
      </c>
      <c r="P61" s="115">
        <f ca="1">M59</f>
        <v>2</v>
      </c>
      <c r="Q61" s="118"/>
      <c r="R61" s="121"/>
      <c r="S61" s="21">
        <f ca="1">Q59+VLOOKUP(Jahresplaner!Q59,FormatCode!$A$2:$C$367,3)</f>
        <v>2</v>
      </c>
      <c r="T61" s="115">
        <f ca="1">Q59</f>
        <v>2</v>
      </c>
      <c r="U61" s="118"/>
      <c r="V61" s="121"/>
      <c r="W61" s="21">
        <f ca="1">U59+VLOOKUP(Jahresplaner!U59,FormatCode!$A$2:$C$367,3)</f>
        <v>0</v>
      </c>
      <c r="X61" s="115">
        <f ca="1">U59</f>
        <v>0</v>
      </c>
      <c r="Y61" s="118"/>
      <c r="Z61" s="121"/>
      <c r="AA61" s="21">
        <f ca="1">Y59+VLOOKUP(Jahresplaner!Y59,FormatCode!$A$2:$C$367,3)</f>
        <v>0</v>
      </c>
      <c r="AB61" s="115">
        <f ca="1">Y59</f>
        <v>0</v>
      </c>
      <c r="AC61" s="118"/>
      <c r="AD61" s="121"/>
      <c r="AE61" s="21">
        <f ca="1">AC59+VLOOKUP(Jahresplaner!AC59,FormatCode!$A$2:$C$367,3)</f>
        <v>0</v>
      </c>
      <c r="AF61" s="115">
        <f ca="1">AC59</f>
        <v>0</v>
      </c>
      <c r="AG61" s="118"/>
      <c r="AH61" s="121"/>
      <c r="AI61" s="21">
        <f ca="1">AG59+VLOOKUP(Jahresplaner!AG59,FormatCode!$A$2:$C$367,3)</f>
        <v>0</v>
      </c>
      <c r="AJ61" s="115">
        <f ca="1">AG59</f>
        <v>0</v>
      </c>
      <c r="AK61" s="118"/>
      <c r="AL61" s="121"/>
      <c r="AM61" s="21">
        <f ca="1">AK59+VLOOKUP(Jahresplaner!AK59,FormatCode!$A$2:$C$367,3)</f>
        <v>1</v>
      </c>
      <c r="AN61" s="115">
        <f ca="1">AK59</f>
        <v>1</v>
      </c>
      <c r="AO61" s="118"/>
      <c r="AP61" s="121"/>
      <c r="AQ61" s="21">
        <f ca="1">AO59+VLOOKUP(Jahresplaner!AO59,FormatCode!$A$2:$C$367,3)</f>
        <v>0</v>
      </c>
      <c r="AR61" s="115">
        <f ca="1">AO59</f>
        <v>0</v>
      </c>
      <c r="AS61" s="118"/>
      <c r="AT61" s="121"/>
      <c r="AU61" s="21">
        <f ca="1">AS59+VLOOKUP(Jahresplaner!AS59,FormatCode!$A$2:$C$367,3)</f>
        <v>0</v>
      </c>
      <c r="AV61" s="115">
        <f ca="1">AS59</f>
        <v>0</v>
      </c>
    </row>
    <row r="62" spans="1:48" ht="17.25" customHeight="1" thickBot="1" x14ac:dyDescent="0.25">
      <c r="A62" s="119"/>
      <c r="B62" s="15">
        <f ca="1">A59</f>
        <v>1</v>
      </c>
      <c r="C62" s="22">
        <f ca="1">A59+VLOOKUP(Jahresplaner!A59,FormatCode!$A$2:$D$367,4)</f>
        <v>1</v>
      </c>
      <c r="D62" s="116"/>
      <c r="E62" s="119"/>
      <c r="F62" s="15">
        <f ca="1">E59</f>
        <v>0</v>
      </c>
      <c r="G62" s="22">
        <f ca="1">E59+VLOOKUP(Jahresplaner!E59,FormatCode!$A$2:$D$367,4)</f>
        <v>0</v>
      </c>
      <c r="H62" s="116"/>
      <c r="I62" s="119"/>
      <c r="J62" s="15">
        <f ca="1">I59</f>
        <v>0</v>
      </c>
      <c r="K62" s="22">
        <f ca="1">I59+VLOOKUP(Jahresplaner!I59,FormatCode!$A$2:$D$367,4)</f>
        <v>0</v>
      </c>
      <c r="L62" s="116"/>
      <c r="M62" s="119"/>
      <c r="N62" s="15">
        <f ca="1">M59</f>
        <v>2</v>
      </c>
      <c r="O62" s="22">
        <f ca="1">M59+VLOOKUP(Jahresplaner!M59,FormatCode!$A$2:$D$367,4)</f>
        <v>2</v>
      </c>
      <c r="P62" s="116"/>
      <c r="Q62" s="119"/>
      <c r="R62" s="15">
        <f ca="1">Q59</f>
        <v>2</v>
      </c>
      <c r="S62" s="22">
        <f ca="1">Q59+VLOOKUP(Jahresplaner!Q59,FormatCode!$A$2:$D$367,4)</f>
        <v>2</v>
      </c>
      <c r="T62" s="116"/>
      <c r="U62" s="119"/>
      <c r="V62" s="15">
        <f ca="1">U59</f>
        <v>0</v>
      </c>
      <c r="W62" s="22">
        <f ca="1">U59+VLOOKUP(Jahresplaner!U59,FormatCode!$A$2:$D$367,4)</f>
        <v>0</v>
      </c>
      <c r="X62" s="116"/>
      <c r="Y62" s="119"/>
      <c r="Z62" s="15">
        <f ca="1">Y59</f>
        <v>0</v>
      </c>
      <c r="AA62" s="22">
        <f ca="1">Y59+VLOOKUP(Jahresplaner!Y59,FormatCode!$A$2:$D$367,4)</f>
        <v>0</v>
      </c>
      <c r="AB62" s="116"/>
      <c r="AC62" s="119"/>
      <c r="AD62" s="15">
        <f ca="1">AC59</f>
        <v>0</v>
      </c>
      <c r="AE62" s="22">
        <f ca="1">AC59+VLOOKUP(Jahresplaner!AC59,FormatCode!$A$2:$D$367,4)</f>
        <v>0</v>
      </c>
      <c r="AF62" s="116"/>
      <c r="AG62" s="119"/>
      <c r="AH62" s="15">
        <f ca="1">AG59</f>
        <v>0</v>
      </c>
      <c r="AI62" s="22">
        <f ca="1">AG59+VLOOKUP(Jahresplaner!AG59,FormatCode!$A$2:$D$367,4)</f>
        <v>0</v>
      </c>
      <c r="AJ62" s="116"/>
      <c r="AK62" s="119"/>
      <c r="AL62" s="15">
        <f ca="1">AK59</f>
        <v>1</v>
      </c>
      <c r="AM62" s="22">
        <f ca="1">AK59+VLOOKUP(Jahresplaner!AK59,FormatCode!$A$2:$D$367,4)</f>
        <v>1</v>
      </c>
      <c r="AN62" s="116"/>
      <c r="AO62" s="119"/>
      <c r="AP62" s="15">
        <f ca="1">AO59</f>
        <v>0</v>
      </c>
      <c r="AQ62" s="22">
        <f ca="1">AO59+VLOOKUP(Jahresplaner!AO59,FormatCode!$A$2:$D$367,4)</f>
        <v>0</v>
      </c>
      <c r="AR62" s="116"/>
      <c r="AS62" s="119"/>
      <c r="AT62" s="15">
        <f ca="1">AS59</f>
        <v>0</v>
      </c>
      <c r="AU62" s="22">
        <f ca="1">AS59+VLOOKUP(Jahresplaner!AS59,FormatCode!$A$2:$D$367,4)</f>
        <v>0</v>
      </c>
      <c r="AV62" s="116"/>
    </row>
    <row r="63" spans="1:48" ht="17.25" customHeight="1" x14ac:dyDescent="0.2">
      <c r="A63" s="117">
        <f ca="1">VLOOKUP(Jahresplaner!A63,FormatCode!$A$2:$I$367,9)</f>
        <v>2</v>
      </c>
      <c r="B63" s="120">
        <f ca="1">A63</f>
        <v>2</v>
      </c>
      <c r="C63" s="122">
        <f ca="1">A63+VLOOKUP(Jahresplaner!A63,FormatCode!$A$2:$B$367,2)</f>
        <v>2</v>
      </c>
      <c r="D63" s="124">
        <f ca="1">A63</f>
        <v>2</v>
      </c>
      <c r="E63" s="117">
        <f ca="1">VLOOKUP(Jahresplaner!E63,FormatCode!$A$2:$I$367,9)</f>
        <v>0</v>
      </c>
      <c r="F63" s="120">
        <f ca="1">E63</f>
        <v>0</v>
      </c>
      <c r="G63" s="122">
        <f ca="1">E63+VLOOKUP(Jahresplaner!E63,FormatCode!$A$2:$B$367,2)</f>
        <v>0</v>
      </c>
      <c r="H63" s="124">
        <f ca="1">E63</f>
        <v>0</v>
      </c>
      <c r="I63" s="117">
        <f ca="1">VLOOKUP(Jahresplaner!I63,FormatCode!$A$2:$I$367,9)</f>
        <v>0</v>
      </c>
      <c r="J63" s="120">
        <f ca="1">I63</f>
        <v>0</v>
      </c>
      <c r="K63" s="122">
        <f ca="1">I63+VLOOKUP(Jahresplaner!I63,FormatCode!$A$2:$B$367,2)</f>
        <v>0</v>
      </c>
      <c r="L63" s="124">
        <f ca="1">I63</f>
        <v>0</v>
      </c>
      <c r="M63" s="117">
        <f ca="1">VLOOKUP(Jahresplaner!M63,FormatCode!$A$2:$I$367,9)</f>
        <v>1</v>
      </c>
      <c r="N63" s="120">
        <f ca="1">M63</f>
        <v>1</v>
      </c>
      <c r="O63" s="122">
        <f ca="1">M63+VLOOKUP(Jahresplaner!M63,FormatCode!$A$2:$B$367,2)</f>
        <v>5</v>
      </c>
      <c r="P63" s="124">
        <f ca="1">M63</f>
        <v>1</v>
      </c>
      <c r="Q63" s="117">
        <f ca="1">VLOOKUP(Jahresplaner!Q63,FormatCode!$A$2:$I$367,9)</f>
        <v>0</v>
      </c>
      <c r="R63" s="120">
        <f ca="1">Q63</f>
        <v>0</v>
      </c>
      <c r="S63" s="122">
        <f ca="1">Q63+VLOOKUP(Jahresplaner!Q63,FormatCode!$A$2:$B$367,2)</f>
        <v>0</v>
      </c>
      <c r="T63" s="124">
        <f ca="1">Q63</f>
        <v>0</v>
      </c>
      <c r="U63" s="117">
        <f ca="1">VLOOKUP(Jahresplaner!U63,FormatCode!$A$2:$I$367,9)</f>
        <v>2</v>
      </c>
      <c r="V63" s="120">
        <f ca="1">U63</f>
        <v>2</v>
      </c>
      <c r="W63" s="122">
        <f ca="1">U63+VLOOKUP(Jahresplaner!U63,FormatCode!$A$2:$B$367,2)</f>
        <v>6</v>
      </c>
      <c r="X63" s="124">
        <f ca="1">U63</f>
        <v>2</v>
      </c>
      <c r="Y63" s="117">
        <f ca="1">VLOOKUP(Jahresplaner!Y63,FormatCode!$A$2:$I$367,9)</f>
        <v>1</v>
      </c>
      <c r="Z63" s="120">
        <f ca="1">Y63</f>
        <v>1</v>
      </c>
      <c r="AA63" s="122">
        <f ca="1">Y63+VLOOKUP(Jahresplaner!Y63,FormatCode!$A$2:$B$367,2)</f>
        <v>1</v>
      </c>
      <c r="AB63" s="124">
        <f ca="1">Y63</f>
        <v>1</v>
      </c>
      <c r="AC63" s="117">
        <f ca="1">VLOOKUP(Jahresplaner!AC63,FormatCode!$A$2:$I$367,9)</f>
        <v>0</v>
      </c>
      <c r="AD63" s="120">
        <f ca="1">AC63</f>
        <v>0</v>
      </c>
      <c r="AE63" s="122">
        <f ca="1">AC63+VLOOKUP(Jahresplaner!AC63,FormatCode!$A$2:$B$367,2)</f>
        <v>0</v>
      </c>
      <c r="AF63" s="124">
        <f ca="1">AC63</f>
        <v>0</v>
      </c>
      <c r="AG63" s="117">
        <f ca="1">VLOOKUP(Jahresplaner!AG63,FormatCode!$A$2:$I$367,9)</f>
        <v>0</v>
      </c>
      <c r="AH63" s="120">
        <f ca="1">AG63</f>
        <v>0</v>
      </c>
      <c r="AI63" s="122">
        <f ca="1">AG63+VLOOKUP(Jahresplaner!AG63,FormatCode!$A$2:$B$367,2)</f>
        <v>0</v>
      </c>
      <c r="AJ63" s="124">
        <f ca="1">AG63</f>
        <v>0</v>
      </c>
      <c r="AK63" s="117">
        <f ca="1">VLOOKUP(Jahresplaner!AK63,FormatCode!$A$2:$I$367,9)</f>
        <v>2</v>
      </c>
      <c r="AL63" s="120">
        <f ca="1">AK63</f>
        <v>2</v>
      </c>
      <c r="AM63" s="122">
        <f ca="1">AK63+VLOOKUP(Jahresplaner!AK63,FormatCode!$A$2:$B$367,2)</f>
        <v>2</v>
      </c>
      <c r="AN63" s="124">
        <f ca="1">AK63</f>
        <v>2</v>
      </c>
      <c r="AO63" s="117">
        <f ca="1">VLOOKUP(Jahresplaner!AO63,FormatCode!$A$2:$I$367,9)</f>
        <v>0</v>
      </c>
      <c r="AP63" s="120">
        <f ca="1">AO63</f>
        <v>0</v>
      </c>
      <c r="AQ63" s="122">
        <f ca="1">AO63+VLOOKUP(Jahresplaner!AO63,FormatCode!$A$2:$B$367,2)</f>
        <v>4</v>
      </c>
      <c r="AR63" s="124">
        <f ca="1">AO63</f>
        <v>0</v>
      </c>
      <c r="AS63" s="117">
        <f ca="1">VLOOKUP(Jahresplaner!AS63,FormatCode!$A$2:$I$367,9)</f>
        <v>0</v>
      </c>
      <c r="AT63" s="120">
        <f ca="1">AS63</f>
        <v>0</v>
      </c>
      <c r="AU63" s="122">
        <f ca="1">AS63+VLOOKUP(Jahresplaner!AS63,FormatCode!$A$2:$B$367,2)</f>
        <v>0</v>
      </c>
      <c r="AV63" s="124">
        <f ca="1">AS63</f>
        <v>0</v>
      </c>
    </row>
    <row r="64" spans="1:48" ht="17.25" customHeight="1" x14ac:dyDescent="0.2">
      <c r="A64" s="118"/>
      <c r="B64" s="121"/>
      <c r="C64" s="123"/>
      <c r="D64" s="125"/>
      <c r="E64" s="118"/>
      <c r="F64" s="121"/>
      <c r="G64" s="123"/>
      <c r="H64" s="125"/>
      <c r="I64" s="118"/>
      <c r="J64" s="121"/>
      <c r="K64" s="123"/>
      <c r="L64" s="125"/>
      <c r="M64" s="118"/>
      <c r="N64" s="121"/>
      <c r="O64" s="123"/>
      <c r="P64" s="125"/>
      <c r="Q64" s="118"/>
      <c r="R64" s="121"/>
      <c r="S64" s="123"/>
      <c r="T64" s="125"/>
      <c r="U64" s="118"/>
      <c r="V64" s="121"/>
      <c r="W64" s="123"/>
      <c r="X64" s="125"/>
      <c r="Y64" s="118"/>
      <c r="Z64" s="121"/>
      <c r="AA64" s="123"/>
      <c r="AB64" s="125"/>
      <c r="AC64" s="118"/>
      <c r="AD64" s="121"/>
      <c r="AE64" s="123"/>
      <c r="AF64" s="125"/>
      <c r="AG64" s="118"/>
      <c r="AH64" s="121"/>
      <c r="AI64" s="123"/>
      <c r="AJ64" s="125"/>
      <c r="AK64" s="118"/>
      <c r="AL64" s="121"/>
      <c r="AM64" s="123"/>
      <c r="AN64" s="125"/>
      <c r="AO64" s="118"/>
      <c r="AP64" s="121"/>
      <c r="AQ64" s="123"/>
      <c r="AR64" s="125"/>
      <c r="AS64" s="118"/>
      <c r="AT64" s="121"/>
      <c r="AU64" s="123"/>
      <c r="AV64" s="125"/>
    </row>
    <row r="65" spans="1:48" ht="17.25" customHeight="1" x14ac:dyDescent="0.2">
      <c r="A65" s="118"/>
      <c r="B65" s="121"/>
      <c r="C65" s="21">
        <f ca="1">A63+VLOOKUP(Jahresplaner!A63,FormatCode!$A$2:$C$367,3)</f>
        <v>2</v>
      </c>
      <c r="D65" s="115">
        <f ca="1">A63</f>
        <v>2</v>
      </c>
      <c r="E65" s="118"/>
      <c r="F65" s="121"/>
      <c r="G65" s="21">
        <f ca="1">E63+VLOOKUP(Jahresplaner!E63,FormatCode!$A$2:$C$367,3)</f>
        <v>0</v>
      </c>
      <c r="H65" s="115">
        <f ca="1">E63</f>
        <v>0</v>
      </c>
      <c r="I65" s="118"/>
      <c r="J65" s="121"/>
      <c r="K65" s="21">
        <f ca="1">I63+VLOOKUP(Jahresplaner!I63,FormatCode!$A$2:$C$367,3)</f>
        <v>0</v>
      </c>
      <c r="L65" s="115">
        <f ca="1">I63</f>
        <v>0</v>
      </c>
      <c r="M65" s="118"/>
      <c r="N65" s="121"/>
      <c r="O65" s="21">
        <f ca="1">M63+VLOOKUP(Jahresplaner!M63,FormatCode!$A$2:$C$367,3)</f>
        <v>1</v>
      </c>
      <c r="P65" s="115">
        <f ca="1">M63</f>
        <v>1</v>
      </c>
      <c r="Q65" s="118"/>
      <c r="R65" s="121"/>
      <c r="S65" s="21">
        <f ca="1">Q63+VLOOKUP(Jahresplaner!Q63,FormatCode!$A$2:$C$367,3)</f>
        <v>0</v>
      </c>
      <c r="T65" s="115">
        <f ca="1">Q63</f>
        <v>0</v>
      </c>
      <c r="U65" s="118"/>
      <c r="V65" s="121"/>
      <c r="W65" s="21">
        <f ca="1">U63+VLOOKUP(Jahresplaner!U63,FormatCode!$A$2:$C$367,3)</f>
        <v>2</v>
      </c>
      <c r="X65" s="115">
        <f ca="1">U63</f>
        <v>2</v>
      </c>
      <c r="Y65" s="118"/>
      <c r="Z65" s="121"/>
      <c r="AA65" s="21">
        <f ca="1">Y63+VLOOKUP(Jahresplaner!Y63,FormatCode!$A$2:$C$367,3)</f>
        <v>1</v>
      </c>
      <c r="AB65" s="115">
        <f ca="1">Y63</f>
        <v>1</v>
      </c>
      <c r="AC65" s="118"/>
      <c r="AD65" s="121"/>
      <c r="AE65" s="21">
        <f ca="1">AC63+VLOOKUP(Jahresplaner!AC63,FormatCode!$A$2:$C$367,3)</f>
        <v>0</v>
      </c>
      <c r="AF65" s="115">
        <f ca="1">AC63</f>
        <v>0</v>
      </c>
      <c r="AG65" s="118"/>
      <c r="AH65" s="121"/>
      <c r="AI65" s="21">
        <f ca="1">AG63+VLOOKUP(Jahresplaner!AG63,FormatCode!$A$2:$C$367,3)</f>
        <v>0</v>
      </c>
      <c r="AJ65" s="115">
        <f ca="1">AG63</f>
        <v>0</v>
      </c>
      <c r="AK65" s="118"/>
      <c r="AL65" s="121"/>
      <c r="AM65" s="21">
        <f ca="1">AK63+VLOOKUP(Jahresplaner!AK63,FormatCode!$A$2:$C$367,3)</f>
        <v>2</v>
      </c>
      <c r="AN65" s="115">
        <f ca="1">AK63</f>
        <v>2</v>
      </c>
      <c r="AO65" s="118"/>
      <c r="AP65" s="121"/>
      <c r="AQ65" s="21">
        <f ca="1">AO63+VLOOKUP(Jahresplaner!AO63,FormatCode!$A$2:$C$367,3)</f>
        <v>0</v>
      </c>
      <c r="AR65" s="115">
        <f ca="1">AO63</f>
        <v>0</v>
      </c>
      <c r="AS65" s="118"/>
      <c r="AT65" s="121"/>
      <c r="AU65" s="21">
        <f ca="1">AS63+VLOOKUP(Jahresplaner!AS63,FormatCode!$A$2:$C$367,3)</f>
        <v>0</v>
      </c>
      <c r="AV65" s="115">
        <f ca="1">AS63</f>
        <v>0</v>
      </c>
    </row>
    <row r="66" spans="1:48" ht="17.25" customHeight="1" thickBot="1" x14ac:dyDescent="0.25">
      <c r="A66" s="119"/>
      <c r="B66" s="15">
        <f ca="1">A63</f>
        <v>2</v>
      </c>
      <c r="C66" s="22">
        <f ca="1">A63+VLOOKUP(Jahresplaner!A63,FormatCode!$A$2:$D$367,4)</f>
        <v>2</v>
      </c>
      <c r="D66" s="116"/>
      <c r="E66" s="119"/>
      <c r="F66" s="15">
        <f ca="1">E63</f>
        <v>0</v>
      </c>
      <c r="G66" s="22">
        <f ca="1">E63+VLOOKUP(Jahresplaner!E63,FormatCode!$A$2:$D$367,4)</f>
        <v>0</v>
      </c>
      <c r="H66" s="116"/>
      <c r="I66" s="119"/>
      <c r="J66" s="15">
        <f ca="1">I63</f>
        <v>0</v>
      </c>
      <c r="K66" s="22">
        <f ca="1">I63+VLOOKUP(Jahresplaner!I63,FormatCode!$A$2:$D$367,4)</f>
        <v>0</v>
      </c>
      <c r="L66" s="116"/>
      <c r="M66" s="119"/>
      <c r="N66" s="15">
        <f ca="1">M63</f>
        <v>1</v>
      </c>
      <c r="O66" s="22">
        <f ca="1">M63+VLOOKUP(Jahresplaner!M63,FormatCode!$A$2:$D$367,4)</f>
        <v>1</v>
      </c>
      <c r="P66" s="116"/>
      <c r="Q66" s="119"/>
      <c r="R66" s="15">
        <f ca="1">Q63</f>
        <v>0</v>
      </c>
      <c r="S66" s="22">
        <f ca="1">Q63+VLOOKUP(Jahresplaner!Q63,FormatCode!$A$2:$D$367,4)</f>
        <v>0</v>
      </c>
      <c r="T66" s="116"/>
      <c r="U66" s="119"/>
      <c r="V66" s="15">
        <f ca="1">U63</f>
        <v>2</v>
      </c>
      <c r="W66" s="22">
        <f ca="1">U63+VLOOKUP(Jahresplaner!U63,FormatCode!$A$2:$D$367,4)</f>
        <v>2</v>
      </c>
      <c r="X66" s="116"/>
      <c r="Y66" s="119"/>
      <c r="Z66" s="15">
        <f ca="1">Y63</f>
        <v>1</v>
      </c>
      <c r="AA66" s="22">
        <f ca="1">Y63+VLOOKUP(Jahresplaner!Y63,FormatCode!$A$2:$D$367,4)</f>
        <v>1</v>
      </c>
      <c r="AB66" s="116"/>
      <c r="AC66" s="119"/>
      <c r="AD66" s="15">
        <f ca="1">AC63</f>
        <v>0</v>
      </c>
      <c r="AE66" s="22">
        <f ca="1">AC63+VLOOKUP(Jahresplaner!AC63,FormatCode!$A$2:$D$367,4)</f>
        <v>0</v>
      </c>
      <c r="AF66" s="116"/>
      <c r="AG66" s="119"/>
      <c r="AH66" s="15">
        <f ca="1">AG63</f>
        <v>0</v>
      </c>
      <c r="AI66" s="22">
        <f ca="1">AG63+VLOOKUP(Jahresplaner!AG63,FormatCode!$A$2:$D$367,4)</f>
        <v>0</v>
      </c>
      <c r="AJ66" s="116"/>
      <c r="AK66" s="119"/>
      <c r="AL66" s="15">
        <f ca="1">AK63</f>
        <v>2</v>
      </c>
      <c r="AM66" s="22">
        <f ca="1">AK63+VLOOKUP(Jahresplaner!AK63,FormatCode!$A$2:$D$367,4)</f>
        <v>2</v>
      </c>
      <c r="AN66" s="116"/>
      <c r="AO66" s="119"/>
      <c r="AP66" s="15">
        <f ca="1">AO63</f>
        <v>0</v>
      </c>
      <c r="AQ66" s="22">
        <f ca="1">AO63+VLOOKUP(Jahresplaner!AO63,FormatCode!$A$2:$D$367,4)</f>
        <v>0</v>
      </c>
      <c r="AR66" s="116"/>
      <c r="AS66" s="119"/>
      <c r="AT66" s="15">
        <f ca="1">AS63</f>
        <v>0</v>
      </c>
      <c r="AU66" s="22">
        <f ca="1">AS63+VLOOKUP(Jahresplaner!AS63,FormatCode!$A$2:$D$367,4)</f>
        <v>0</v>
      </c>
      <c r="AV66" s="116"/>
    </row>
    <row r="67" spans="1:48" ht="17.25" customHeight="1" x14ac:dyDescent="0.2">
      <c r="A67" s="117">
        <f ca="1">VLOOKUP(Jahresplaner!A67,FormatCode!$A$2:$I$367,9)</f>
        <v>0</v>
      </c>
      <c r="B67" s="120">
        <f ca="1">A67</f>
        <v>0</v>
      </c>
      <c r="C67" s="122">
        <f ca="1">A67+VLOOKUP(Jahresplaner!A67,FormatCode!$A$2:$B$367,2)</f>
        <v>0</v>
      </c>
      <c r="D67" s="124">
        <f ca="1">A67</f>
        <v>0</v>
      </c>
      <c r="E67" s="117">
        <f ca="1">VLOOKUP(Jahresplaner!E67,FormatCode!$A$2:$I$367,9)</f>
        <v>0</v>
      </c>
      <c r="F67" s="120">
        <f ca="1">E67</f>
        <v>0</v>
      </c>
      <c r="G67" s="122">
        <f ca="1">E67+VLOOKUP(Jahresplaner!E67,FormatCode!$A$2:$B$367,2)</f>
        <v>0</v>
      </c>
      <c r="H67" s="124">
        <f ca="1">E67</f>
        <v>0</v>
      </c>
      <c r="I67" s="117">
        <f ca="1">VLOOKUP(Jahresplaner!I67,FormatCode!$A$2:$I$367,9)</f>
        <v>0</v>
      </c>
      <c r="J67" s="120">
        <f ca="1">I67</f>
        <v>0</v>
      </c>
      <c r="K67" s="122">
        <f ca="1">I67+VLOOKUP(Jahresplaner!I67,FormatCode!$A$2:$B$367,2)</f>
        <v>0</v>
      </c>
      <c r="L67" s="124">
        <f ca="1">I67</f>
        <v>0</v>
      </c>
      <c r="M67" s="117">
        <f ca="1">VLOOKUP(Jahresplaner!M67,FormatCode!$A$2:$I$367,9)</f>
        <v>2</v>
      </c>
      <c r="N67" s="120">
        <f ca="1">M67</f>
        <v>2</v>
      </c>
      <c r="O67" s="122">
        <f ca="1">M67+VLOOKUP(Jahresplaner!M67,FormatCode!$A$2:$B$367,2)</f>
        <v>6</v>
      </c>
      <c r="P67" s="124">
        <f ca="1">M67</f>
        <v>2</v>
      </c>
      <c r="Q67" s="117">
        <f ca="1">VLOOKUP(Jahresplaner!Q67,FormatCode!$A$2:$I$367,9)</f>
        <v>0</v>
      </c>
      <c r="R67" s="120">
        <f ca="1">Q67</f>
        <v>0</v>
      </c>
      <c r="S67" s="122">
        <f ca="1">Q67+VLOOKUP(Jahresplaner!Q67,FormatCode!$A$2:$B$367,2)</f>
        <v>0</v>
      </c>
      <c r="T67" s="124">
        <f ca="1">Q67</f>
        <v>0</v>
      </c>
      <c r="U67" s="117">
        <f ca="1">VLOOKUP(Jahresplaner!U67,FormatCode!$A$2:$I$367,9)</f>
        <v>0</v>
      </c>
      <c r="V67" s="120">
        <f ca="1">U67</f>
        <v>0</v>
      </c>
      <c r="W67" s="122">
        <f ca="1">U67+VLOOKUP(Jahresplaner!U67,FormatCode!$A$2:$B$367,2)</f>
        <v>0</v>
      </c>
      <c r="X67" s="124">
        <f ca="1">U67</f>
        <v>0</v>
      </c>
      <c r="Y67" s="117">
        <f ca="1">VLOOKUP(Jahresplaner!Y67,FormatCode!$A$2:$I$367,9)</f>
        <v>2</v>
      </c>
      <c r="Z67" s="120">
        <f ca="1">Y67</f>
        <v>2</v>
      </c>
      <c r="AA67" s="122">
        <f ca="1">Y67+VLOOKUP(Jahresplaner!Y67,FormatCode!$A$2:$B$367,2)</f>
        <v>2</v>
      </c>
      <c r="AB67" s="124">
        <f ca="1">Y67</f>
        <v>2</v>
      </c>
      <c r="AC67" s="117">
        <f ca="1">VLOOKUP(Jahresplaner!AC67,FormatCode!$A$2:$I$367,9)</f>
        <v>0</v>
      </c>
      <c r="AD67" s="120">
        <f ca="1">AC67</f>
        <v>0</v>
      </c>
      <c r="AE67" s="122">
        <f ca="1">AC67+VLOOKUP(Jahresplaner!AC67,FormatCode!$A$2:$B$367,2)</f>
        <v>0</v>
      </c>
      <c r="AF67" s="124">
        <f ca="1">AC67</f>
        <v>0</v>
      </c>
      <c r="AG67" s="117">
        <f ca="1">VLOOKUP(Jahresplaner!AG67,FormatCode!$A$2:$I$367,9)</f>
        <v>1</v>
      </c>
      <c r="AH67" s="120">
        <f ca="1">AG67</f>
        <v>1</v>
      </c>
      <c r="AI67" s="122">
        <f ca="1">AG67+VLOOKUP(Jahresplaner!AG67,FormatCode!$A$2:$B$367,2)</f>
        <v>1</v>
      </c>
      <c r="AJ67" s="124">
        <f ca="1">AG67</f>
        <v>1</v>
      </c>
      <c r="AK67" s="117">
        <f ca="1">VLOOKUP(Jahresplaner!AK67,FormatCode!$A$2:$I$367,9)</f>
        <v>0</v>
      </c>
      <c r="AL67" s="120">
        <f ca="1">AK67</f>
        <v>0</v>
      </c>
      <c r="AM67" s="122">
        <f ca="1">AK67+VLOOKUP(Jahresplaner!AK67,FormatCode!$A$2:$B$367,2)</f>
        <v>0</v>
      </c>
      <c r="AN67" s="124">
        <f ca="1">AK67</f>
        <v>0</v>
      </c>
      <c r="AO67" s="117">
        <f ca="1">VLOOKUP(Jahresplaner!AO67,FormatCode!$A$2:$I$367,9)</f>
        <v>0</v>
      </c>
      <c r="AP67" s="120">
        <f ca="1">AO67</f>
        <v>0</v>
      </c>
      <c r="AQ67" s="122">
        <f ca="1">AO67+VLOOKUP(Jahresplaner!AO67,FormatCode!$A$2:$B$367,2)</f>
        <v>0</v>
      </c>
      <c r="AR67" s="124">
        <f ca="1">AO67</f>
        <v>0</v>
      </c>
      <c r="AS67" s="117">
        <f ca="1">VLOOKUP(Jahresplaner!AS67,FormatCode!$A$2:$I$367,9)</f>
        <v>1</v>
      </c>
      <c r="AT67" s="120">
        <f ca="1">AS67</f>
        <v>1</v>
      </c>
      <c r="AU67" s="122">
        <f ca="1">AS67+VLOOKUP(Jahresplaner!AS67,FormatCode!$A$2:$B$367,2)</f>
        <v>1</v>
      </c>
      <c r="AV67" s="124">
        <f ca="1">AS67</f>
        <v>1</v>
      </c>
    </row>
    <row r="68" spans="1:48" ht="17.25" customHeight="1" x14ac:dyDescent="0.2">
      <c r="A68" s="118"/>
      <c r="B68" s="121"/>
      <c r="C68" s="123"/>
      <c r="D68" s="125"/>
      <c r="E68" s="118"/>
      <c r="F68" s="121"/>
      <c r="G68" s="123"/>
      <c r="H68" s="125"/>
      <c r="I68" s="118"/>
      <c r="J68" s="121"/>
      <c r="K68" s="123"/>
      <c r="L68" s="125"/>
      <c r="M68" s="118"/>
      <c r="N68" s="121"/>
      <c r="O68" s="123"/>
      <c r="P68" s="125"/>
      <c r="Q68" s="118"/>
      <c r="R68" s="121"/>
      <c r="S68" s="123"/>
      <c r="T68" s="125"/>
      <c r="U68" s="118"/>
      <c r="V68" s="121"/>
      <c r="W68" s="123"/>
      <c r="X68" s="125"/>
      <c r="Y68" s="118"/>
      <c r="Z68" s="121"/>
      <c r="AA68" s="123"/>
      <c r="AB68" s="125"/>
      <c r="AC68" s="118"/>
      <c r="AD68" s="121"/>
      <c r="AE68" s="123"/>
      <c r="AF68" s="125"/>
      <c r="AG68" s="118"/>
      <c r="AH68" s="121"/>
      <c r="AI68" s="123"/>
      <c r="AJ68" s="125"/>
      <c r="AK68" s="118"/>
      <c r="AL68" s="121"/>
      <c r="AM68" s="123"/>
      <c r="AN68" s="125"/>
      <c r="AO68" s="118"/>
      <c r="AP68" s="121"/>
      <c r="AQ68" s="123"/>
      <c r="AR68" s="125"/>
      <c r="AS68" s="118"/>
      <c r="AT68" s="121"/>
      <c r="AU68" s="123"/>
      <c r="AV68" s="125"/>
    </row>
    <row r="69" spans="1:48" ht="17.25" customHeight="1" x14ac:dyDescent="0.2">
      <c r="A69" s="118"/>
      <c r="B69" s="121"/>
      <c r="C69" s="21">
        <f ca="1">A67+VLOOKUP(Jahresplaner!A67,FormatCode!$A$2:$C$367,3)</f>
        <v>0</v>
      </c>
      <c r="D69" s="115">
        <f ca="1">A67</f>
        <v>0</v>
      </c>
      <c r="E69" s="118"/>
      <c r="F69" s="121"/>
      <c r="G69" s="21">
        <f ca="1">E67+VLOOKUP(Jahresplaner!E67,FormatCode!$A$2:$C$367,3)</f>
        <v>0</v>
      </c>
      <c r="H69" s="115">
        <f ca="1">E67</f>
        <v>0</v>
      </c>
      <c r="I69" s="118"/>
      <c r="J69" s="121"/>
      <c r="K69" s="21">
        <f ca="1">I67+VLOOKUP(Jahresplaner!I67,FormatCode!$A$2:$C$367,3)</f>
        <v>0</v>
      </c>
      <c r="L69" s="115">
        <f ca="1">I67</f>
        <v>0</v>
      </c>
      <c r="M69" s="118"/>
      <c r="N69" s="121"/>
      <c r="O69" s="21">
        <f ca="1">M67+VLOOKUP(Jahresplaner!M67,FormatCode!$A$2:$C$367,3)</f>
        <v>2</v>
      </c>
      <c r="P69" s="115">
        <f ca="1">M67</f>
        <v>2</v>
      </c>
      <c r="Q69" s="118"/>
      <c r="R69" s="121"/>
      <c r="S69" s="21">
        <f ca="1">Q67+VLOOKUP(Jahresplaner!Q67,FormatCode!$A$2:$C$367,3)</f>
        <v>0</v>
      </c>
      <c r="T69" s="115">
        <f ca="1">Q67</f>
        <v>0</v>
      </c>
      <c r="U69" s="118"/>
      <c r="V69" s="121"/>
      <c r="W69" s="21">
        <f ca="1">U67+VLOOKUP(Jahresplaner!U67,FormatCode!$A$2:$C$367,3)</f>
        <v>0</v>
      </c>
      <c r="X69" s="115">
        <f ca="1">U67</f>
        <v>0</v>
      </c>
      <c r="Y69" s="118"/>
      <c r="Z69" s="121"/>
      <c r="AA69" s="21">
        <f ca="1">Y67+VLOOKUP(Jahresplaner!Y67,FormatCode!$A$2:$C$367,3)</f>
        <v>2</v>
      </c>
      <c r="AB69" s="115">
        <f ca="1">Y67</f>
        <v>2</v>
      </c>
      <c r="AC69" s="118"/>
      <c r="AD69" s="121"/>
      <c r="AE69" s="21">
        <f ca="1">AC67+VLOOKUP(Jahresplaner!AC67,FormatCode!$A$2:$C$367,3)</f>
        <v>0</v>
      </c>
      <c r="AF69" s="115">
        <f ca="1">AC67</f>
        <v>0</v>
      </c>
      <c r="AG69" s="118"/>
      <c r="AH69" s="121"/>
      <c r="AI69" s="21">
        <f ca="1">AG67+VLOOKUP(Jahresplaner!AG67,FormatCode!$A$2:$C$367,3)</f>
        <v>1</v>
      </c>
      <c r="AJ69" s="115">
        <f ca="1">AG67</f>
        <v>1</v>
      </c>
      <c r="AK69" s="118"/>
      <c r="AL69" s="121"/>
      <c r="AM69" s="21">
        <f ca="1">AK67+VLOOKUP(Jahresplaner!AK67,FormatCode!$A$2:$C$367,3)</f>
        <v>0</v>
      </c>
      <c r="AN69" s="115">
        <f ca="1">AK67</f>
        <v>0</v>
      </c>
      <c r="AO69" s="118"/>
      <c r="AP69" s="121"/>
      <c r="AQ69" s="21">
        <f ca="1">AO67+VLOOKUP(Jahresplaner!AO67,FormatCode!$A$2:$C$367,3)</f>
        <v>0</v>
      </c>
      <c r="AR69" s="115">
        <f ca="1">AO67</f>
        <v>0</v>
      </c>
      <c r="AS69" s="118"/>
      <c r="AT69" s="121"/>
      <c r="AU69" s="21">
        <f ca="1">AS67+VLOOKUP(Jahresplaner!AS67,FormatCode!$A$2:$C$367,3)</f>
        <v>1</v>
      </c>
      <c r="AV69" s="115">
        <f ca="1">AS67</f>
        <v>1</v>
      </c>
    </row>
    <row r="70" spans="1:48" ht="17.25" customHeight="1" thickBot="1" x14ac:dyDescent="0.25">
      <c r="A70" s="119"/>
      <c r="B70" s="15">
        <f ca="1">A67</f>
        <v>0</v>
      </c>
      <c r="C70" s="22">
        <f ca="1">A67+VLOOKUP(Jahresplaner!A67,FormatCode!$A$2:$D$367,4)</f>
        <v>0</v>
      </c>
      <c r="D70" s="116"/>
      <c r="E70" s="119"/>
      <c r="F70" s="15">
        <f ca="1">E67</f>
        <v>0</v>
      </c>
      <c r="G70" s="22">
        <f ca="1">E67+VLOOKUP(Jahresplaner!E67,FormatCode!$A$2:$D$367,4)</f>
        <v>0</v>
      </c>
      <c r="H70" s="116"/>
      <c r="I70" s="119"/>
      <c r="J70" s="15">
        <f ca="1">I67</f>
        <v>0</v>
      </c>
      <c r="K70" s="22">
        <f ca="1">I67+VLOOKUP(Jahresplaner!I67,FormatCode!$A$2:$D$367,4)</f>
        <v>0</v>
      </c>
      <c r="L70" s="116"/>
      <c r="M70" s="119"/>
      <c r="N70" s="15">
        <f ca="1">M67</f>
        <v>2</v>
      </c>
      <c r="O70" s="22">
        <f ca="1">M67+VLOOKUP(Jahresplaner!M67,FormatCode!$A$2:$D$367,4)</f>
        <v>2</v>
      </c>
      <c r="P70" s="116"/>
      <c r="Q70" s="119"/>
      <c r="R70" s="15">
        <f ca="1">Q67</f>
        <v>0</v>
      </c>
      <c r="S70" s="22">
        <f ca="1">Q67+VLOOKUP(Jahresplaner!Q67,FormatCode!$A$2:$D$367,4)</f>
        <v>0</v>
      </c>
      <c r="T70" s="116"/>
      <c r="U70" s="119"/>
      <c r="V70" s="15">
        <f ca="1">U67</f>
        <v>0</v>
      </c>
      <c r="W70" s="22">
        <f ca="1">U67+VLOOKUP(Jahresplaner!U67,FormatCode!$A$2:$D$367,4)</f>
        <v>0</v>
      </c>
      <c r="X70" s="116"/>
      <c r="Y70" s="119"/>
      <c r="Z70" s="15">
        <f ca="1">Y67</f>
        <v>2</v>
      </c>
      <c r="AA70" s="22">
        <f ca="1">Y67+VLOOKUP(Jahresplaner!Y67,FormatCode!$A$2:$D$367,4)</f>
        <v>2</v>
      </c>
      <c r="AB70" s="116"/>
      <c r="AC70" s="119"/>
      <c r="AD70" s="15">
        <f ca="1">AC67</f>
        <v>0</v>
      </c>
      <c r="AE70" s="22">
        <f ca="1">AC67+VLOOKUP(Jahresplaner!AC67,FormatCode!$A$2:$D$367,4)</f>
        <v>0</v>
      </c>
      <c r="AF70" s="116"/>
      <c r="AG70" s="119"/>
      <c r="AH70" s="15">
        <f ca="1">AG67</f>
        <v>1</v>
      </c>
      <c r="AI70" s="22">
        <f ca="1">AG67+VLOOKUP(Jahresplaner!AG67,FormatCode!$A$2:$D$367,4)</f>
        <v>1</v>
      </c>
      <c r="AJ70" s="116"/>
      <c r="AK70" s="119"/>
      <c r="AL70" s="15">
        <f ca="1">AK67</f>
        <v>0</v>
      </c>
      <c r="AM70" s="22">
        <f ca="1">AK67+VLOOKUP(Jahresplaner!AK67,FormatCode!$A$2:$D$367,4)</f>
        <v>0</v>
      </c>
      <c r="AN70" s="116"/>
      <c r="AO70" s="119"/>
      <c r="AP70" s="15">
        <f ca="1">AO67</f>
        <v>0</v>
      </c>
      <c r="AQ70" s="22">
        <f ca="1">AO67+VLOOKUP(Jahresplaner!AO67,FormatCode!$A$2:$D$367,4)</f>
        <v>0</v>
      </c>
      <c r="AR70" s="116"/>
      <c r="AS70" s="119"/>
      <c r="AT70" s="15">
        <f ca="1">AS67</f>
        <v>1</v>
      </c>
      <c r="AU70" s="22">
        <f ca="1">AS67+VLOOKUP(Jahresplaner!AS67,FormatCode!$A$2:$D$367,4)</f>
        <v>1</v>
      </c>
      <c r="AV70" s="116"/>
    </row>
    <row r="71" spans="1:48" ht="17.25" customHeight="1" x14ac:dyDescent="0.2">
      <c r="A71" s="117">
        <f ca="1">VLOOKUP(Jahresplaner!A71,FormatCode!$A$2:$I$367,9)</f>
        <v>0</v>
      </c>
      <c r="B71" s="120">
        <f ca="1">A71</f>
        <v>0</v>
      </c>
      <c r="C71" s="122">
        <f ca="1">A71+VLOOKUP(Jahresplaner!A71,FormatCode!$A$2:$B$367,2)</f>
        <v>0</v>
      </c>
      <c r="D71" s="124">
        <f ca="1">A71</f>
        <v>0</v>
      </c>
      <c r="E71" s="117">
        <f ca="1">VLOOKUP(Jahresplaner!E71,FormatCode!$A$2:$I$367,9)</f>
        <v>0</v>
      </c>
      <c r="F71" s="120">
        <f ca="1">E71</f>
        <v>0</v>
      </c>
      <c r="G71" s="122">
        <f ca="1">E71+VLOOKUP(Jahresplaner!E71,FormatCode!$A$2:$B$367,2)</f>
        <v>0</v>
      </c>
      <c r="H71" s="124">
        <f ca="1">E71</f>
        <v>0</v>
      </c>
      <c r="I71" s="117">
        <f ca="1">VLOOKUP(Jahresplaner!I71,FormatCode!$A$2:$I$367,9)</f>
        <v>0</v>
      </c>
      <c r="J71" s="120">
        <f ca="1">I71</f>
        <v>0</v>
      </c>
      <c r="K71" s="122">
        <f ca="1">I71+VLOOKUP(Jahresplaner!I71,FormatCode!$A$2:$B$367,2)</f>
        <v>0</v>
      </c>
      <c r="L71" s="124">
        <f ca="1">I71</f>
        <v>0</v>
      </c>
      <c r="M71" s="117">
        <f ca="1">VLOOKUP(Jahresplaner!M71,FormatCode!$A$2:$I$367,9)</f>
        <v>2</v>
      </c>
      <c r="N71" s="120">
        <f ca="1">M71</f>
        <v>2</v>
      </c>
      <c r="O71" s="122">
        <f ca="1">M71+VLOOKUP(Jahresplaner!M71,FormatCode!$A$2:$B$367,2)</f>
        <v>6</v>
      </c>
      <c r="P71" s="124">
        <f ca="1">M71</f>
        <v>2</v>
      </c>
      <c r="Q71" s="117">
        <f ca="1">VLOOKUP(Jahresplaner!Q71,FormatCode!$A$2:$I$367,9)</f>
        <v>0</v>
      </c>
      <c r="R71" s="120">
        <f ca="1">Q71</f>
        <v>0</v>
      </c>
      <c r="S71" s="122">
        <f ca="1">Q71+VLOOKUP(Jahresplaner!Q71,FormatCode!$A$2:$B$367,2)</f>
        <v>0</v>
      </c>
      <c r="T71" s="124">
        <f ca="1">Q71</f>
        <v>0</v>
      </c>
      <c r="U71" s="117">
        <f ca="1">VLOOKUP(Jahresplaner!U71,FormatCode!$A$2:$I$367,9)</f>
        <v>1</v>
      </c>
      <c r="V71" s="120">
        <f ca="1">U71</f>
        <v>1</v>
      </c>
      <c r="W71" s="122">
        <f ca="1">U71+VLOOKUP(Jahresplaner!U71,FormatCode!$A$2:$B$367,2)</f>
        <v>1</v>
      </c>
      <c r="X71" s="124">
        <f ca="1">U71</f>
        <v>1</v>
      </c>
      <c r="Y71" s="117">
        <f ca="1">VLOOKUP(Jahresplaner!Y71,FormatCode!$A$2:$I$367,9)</f>
        <v>0</v>
      </c>
      <c r="Z71" s="120">
        <f ca="1">Y71</f>
        <v>0</v>
      </c>
      <c r="AA71" s="122">
        <f ca="1">Y71+VLOOKUP(Jahresplaner!Y71,FormatCode!$A$2:$B$367,2)</f>
        <v>0</v>
      </c>
      <c r="AB71" s="124">
        <f ca="1">Y71</f>
        <v>0</v>
      </c>
      <c r="AC71" s="117">
        <f ca="1">VLOOKUP(Jahresplaner!AC71,FormatCode!$A$2:$I$367,9)</f>
        <v>0</v>
      </c>
      <c r="AD71" s="120">
        <f ca="1">AC71</f>
        <v>0</v>
      </c>
      <c r="AE71" s="122">
        <f ca="1">AC71+VLOOKUP(Jahresplaner!AC71,FormatCode!$A$2:$B$367,2)</f>
        <v>0</v>
      </c>
      <c r="AF71" s="124">
        <f ca="1">AC71</f>
        <v>0</v>
      </c>
      <c r="AG71" s="117">
        <f ca="1">VLOOKUP(Jahresplaner!AG71,FormatCode!$A$2:$I$367,9)</f>
        <v>2</v>
      </c>
      <c r="AH71" s="120">
        <f ca="1">AG71</f>
        <v>2</v>
      </c>
      <c r="AI71" s="122">
        <f ca="1">AG71+VLOOKUP(Jahresplaner!AG71,FormatCode!$A$2:$B$367,2)</f>
        <v>2</v>
      </c>
      <c r="AJ71" s="124">
        <f ca="1">AG71</f>
        <v>2</v>
      </c>
      <c r="AK71" s="117">
        <f ca="1">VLOOKUP(Jahresplaner!AK71,FormatCode!$A$2:$I$367,9)</f>
        <v>0</v>
      </c>
      <c r="AL71" s="120">
        <f ca="1">AK71</f>
        <v>0</v>
      </c>
      <c r="AM71" s="122">
        <f ca="1">AK71+VLOOKUP(Jahresplaner!AK71,FormatCode!$A$2:$B$367,2)</f>
        <v>0</v>
      </c>
      <c r="AN71" s="124">
        <f ca="1">AK71</f>
        <v>0</v>
      </c>
      <c r="AO71" s="117">
        <f ca="1">VLOOKUP(Jahresplaner!AO71,FormatCode!$A$2:$I$367,9)</f>
        <v>0</v>
      </c>
      <c r="AP71" s="120">
        <f ca="1">AO71</f>
        <v>0</v>
      </c>
      <c r="AQ71" s="122">
        <f ca="1">AO71+VLOOKUP(Jahresplaner!AO71,FormatCode!$A$2:$B$367,2)</f>
        <v>0</v>
      </c>
      <c r="AR71" s="124">
        <f ca="1">AO71</f>
        <v>0</v>
      </c>
      <c r="AS71" s="117">
        <f ca="1">VLOOKUP(Jahresplaner!AS71,FormatCode!$A$2:$I$367,9)</f>
        <v>2</v>
      </c>
      <c r="AT71" s="120">
        <f ca="1">AS71</f>
        <v>2</v>
      </c>
      <c r="AU71" s="122">
        <f ca="1">AS71+VLOOKUP(Jahresplaner!AS71,FormatCode!$A$2:$B$367,2)</f>
        <v>6</v>
      </c>
      <c r="AV71" s="124">
        <f ca="1">AS71</f>
        <v>2</v>
      </c>
    </row>
    <row r="72" spans="1:48" ht="17.25" customHeight="1" x14ac:dyDescent="0.2">
      <c r="A72" s="118"/>
      <c r="B72" s="121"/>
      <c r="C72" s="123"/>
      <c r="D72" s="125"/>
      <c r="E72" s="118"/>
      <c r="F72" s="121"/>
      <c r="G72" s="123"/>
      <c r="H72" s="125"/>
      <c r="I72" s="118"/>
      <c r="J72" s="121"/>
      <c r="K72" s="123"/>
      <c r="L72" s="125"/>
      <c r="M72" s="118"/>
      <c r="N72" s="121"/>
      <c r="O72" s="123"/>
      <c r="P72" s="125"/>
      <c r="Q72" s="118"/>
      <c r="R72" s="121"/>
      <c r="S72" s="123"/>
      <c r="T72" s="125"/>
      <c r="U72" s="118"/>
      <c r="V72" s="121"/>
      <c r="W72" s="123"/>
      <c r="X72" s="125"/>
      <c r="Y72" s="118"/>
      <c r="Z72" s="121"/>
      <c r="AA72" s="123"/>
      <c r="AB72" s="125"/>
      <c r="AC72" s="118"/>
      <c r="AD72" s="121"/>
      <c r="AE72" s="123"/>
      <c r="AF72" s="125"/>
      <c r="AG72" s="118"/>
      <c r="AH72" s="121"/>
      <c r="AI72" s="123"/>
      <c r="AJ72" s="125"/>
      <c r="AK72" s="118"/>
      <c r="AL72" s="121"/>
      <c r="AM72" s="123"/>
      <c r="AN72" s="125"/>
      <c r="AO72" s="118"/>
      <c r="AP72" s="121"/>
      <c r="AQ72" s="123"/>
      <c r="AR72" s="125"/>
      <c r="AS72" s="118"/>
      <c r="AT72" s="121"/>
      <c r="AU72" s="123"/>
      <c r="AV72" s="125"/>
    </row>
    <row r="73" spans="1:48" ht="17.25" customHeight="1" x14ac:dyDescent="0.2">
      <c r="A73" s="118"/>
      <c r="B73" s="121"/>
      <c r="C73" s="21">
        <f ca="1">A71+VLOOKUP(Jahresplaner!A71,FormatCode!$A$2:$C$367,3)</f>
        <v>0</v>
      </c>
      <c r="D73" s="115">
        <f ca="1">A71</f>
        <v>0</v>
      </c>
      <c r="E73" s="118"/>
      <c r="F73" s="121"/>
      <c r="G73" s="21">
        <f ca="1">E71+VLOOKUP(Jahresplaner!E71,FormatCode!$A$2:$C$367,3)</f>
        <v>0</v>
      </c>
      <c r="H73" s="115">
        <f ca="1">E71</f>
        <v>0</v>
      </c>
      <c r="I73" s="118"/>
      <c r="J73" s="121"/>
      <c r="K73" s="21">
        <f ca="1">I71+VLOOKUP(Jahresplaner!I71,FormatCode!$A$2:$C$367,3)</f>
        <v>0</v>
      </c>
      <c r="L73" s="115">
        <f ca="1">I71</f>
        <v>0</v>
      </c>
      <c r="M73" s="118"/>
      <c r="N73" s="121"/>
      <c r="O73" s="21">
        <f ca="1">M71+VLOOKUP(Jahresplaner!M71,FormatCode!$A$2:$C$367,3)</f>
        <v>2</v>
      </c>
      <c r="P73" s="115">
        <f ca="1">M71</f>
        <v>2</v>
      </c>
      <c r="Q73" s="118"/>
      <c r="R73" s="121"/>
      <c r="S73" s="21">
        <f ca="1">Q71+VLOOKUP(Jahresplaner!Q71,FormatCode!$A$2:$C$367,3)</f>
        <v>0</v>
      </c>
      <c r="T73" s="115">
        <f ca="1">Q71</f>
        <v>0</v>
      </c>
      <c r="U73" s="118"/>
      <c r="V73" s="121"/>
      <c r="W73" s="21">
        <f ca="1">U71+VLOOKUP(Jahresplaner!U71,FormatCode!$A$2:$C$367,3)</f>
        <v>1</v>
      </c>
      <c r="X73" s="115">
        <f ca="1">U71</f>
        <v>1</v>
      </c>
      <c r="Y73" s="118"/>
      <c r="Z73" s="121"/>
      <c r="AA73" s="21">
        <f ca="1">Y71+VLOOKUP(Jahresplaner!Y71,FormatCode!$A$2:$C$367,3)</f>
        <v>0</v>
      </c>
      <c r="AB73" s="115">
        <f ca="1">Y71</f>
        <v>0</v>
      </c>
      <c r="AC73" s="118"/>
      <c r="AD73" s="121"/>
      <c r="AE73" s="21">
        <f ca="1">AC71+VLOOKUP(Jahresplaner!AC71,FormatCode!$A$2:$C$367,3)</f>
        <v>0</v>
      </c>
      <c r="AF73" s="115">
        <f ca="1">AC71</f>
        <v>0</v>
      </c>
      <c r="AG73" s="118"/>
      <c r="AH73" s="121"/>
      <c r="AI73" s="21">
        <f ca="1">AG71+VLOOKUP(Jahresplaner!AG71,FormatCode!$A$2:$C$367,3)</f>
        <v>2</v>
      </c>
      <c r="AJ73" s="115">
        <f ca="1">AG71</f>
        <v>2</v>
      </c>
      <c r="AK73" s="118"/>
      <c r="AL73" s="121"/>
      <c r="AM73" s="21">
        <f ca="1">AK71+VLOOKUP(Jahresplaner!AK71,FormatCode!$A$2:$C$367,3)</f>
        <v>0</v>
      </c>
      <c r="AN73" s="115">
        <f ca="1">AK71</f>
        <v>0</v>
      </c>
      <c r="AO73" s="118"/>
      <c r="AP73" s="121"/>
      <c r="AQ73" s="21">
        <f ca="1">AO71+VLOOKUP(Jahresplaner!AO71,FormatCode!$A$2:$C$367,3)</f>
        <v>0</v>
      </c>
      <c r="AR73" s="115">
        <f ca="1">AO71</f>
        <v>0</v>
      </c>
      <c r="AS73" s="118"/>
      <c r="AT73" s="121"/>
      <c r="AU73" s="21">
        <f ca="1">AS71+VLOOKUP(Jahresplaner!AS71,FormatCode!$A$2:$C$367,3)</f>
        <v>2</v>
      </c>
      <c r="AV73" s="115">
        <f ca="1">AS71</f>
        <v>2</v>
      </c>
    </row>
    <row r="74" spans="1:48" ht="17.25" customHeight="1" thickBot="1" x14ac:dyDescent="0.25">
      <c r="A74" s="119"/>
      <c r="B74" s="15">
        <f ca="1">A71</f>
        <v>0</v>
      </c>
      <c r="C74" s="22">
        <f ca="1">A71+VLOOKUP(Jahresplaner!A71,FormatCode!$A$2:$D$367,4)</f>
        <v>0</v>
      </c>
      <c r="D74" s="116"/>
      <c r="E74" s="119"/>
      <c r="F74" s="15">
        <f ca="1">E71</f>
        <v>0</v>
      </c>
      <c r="G74" s="22">
        <f ca="1">E71+VLOOKUP(Jahresplaner!E71,FormatCode!$A$2:$D$367,4)</f>
        <v>0</v>
      </c>
      <c r="H74" s="116"/>
      <c r="I74" s="119"/>
      <c r="J74" s="15">
        <f ca="1">I71</f>
        <v>0</v>
      </c>
      <c r="K74" s="22">
        <f ca="1">I71+VLOOKUP(Jahresplaner!I71,FormatCode!$A$2:$D$367,4)</f>
        <v>0</v>
      </c>
      <c r="L74" s="116"/>
      <c r="M74" s="119"/>
      <c r="N74" s="15">
        <f ca="1">M71</f>
        <v>2</v>
      </c>
      <c r="O74" s="22">
        <f ca="1">M71+VLOOKUP(Jahresplaner!M71,FormatCode!$A$2:$D$367,4)</f>
        <v>2</v>
      </c>
      <c r="P74" s="116"/>
      <c r="Q74" s="119"/>
      <c r="R74" s="15">
        <f ca="1">Q71</f>
        <v>0</v>
      </c>
      <c r="S74" s="22">
        <f ca="1">Q71+VLOOKUP(Jahresplaner!Q71,FormatCode!$A$2:$D$367,4)</f>
        <v>0</v>
      </c>
      <c r="T74" s="116"/>
      <c r="U74" s="119"/>
      <c r="V74" s="15">
        <f ca="1">U71</f>
        <v>1</v>
      </c>
      <c r="W74" s="22">
        <f ca="1">U71+VLOOKUP(Jahresplaner!U71,FormatCode!$A$2:$D$367,4)</f>
        <v>1</v>
      </c>
      <c r="X74" s="116"/>
      <c r="Y74" s="119"/>
      <c r="Z74" s="15">
        <f ca="1">Y71</f>
        <v>0</v>
      </c>
      <c r="AA74" s="22">
        <f ca="1">Y71+VLOOKUP(Jahresplaner!Y71,FormatCode!$A$2:$D$367,4)</f>
        <v>0</v>
      </c>
      <c r="AB74" s="116"/>
      <c r="AC74" s="119"/>
      <c r="AD74" s="15">
        <f ca="1">AC71</f>
        <v>0</v>
      </c>
      <c r="AE74" s="22">
        <f ca="1">AC71+VLOOKUP(Jahresplaner!AC71,FormatCode!$A$2:$D$367,4)</f>
        <v>0</v>
      </c>
      <c r="AF74" s="116"/>
      <c r="AG74" s="119"/>
      <c r="AH74" s="15">
        <f ca="1">AG71</f>
        <v>2</v>
      </c>
      <c r="AI74" s="22">
        <f ca="1">AG71+VLOOKUP(Jahresplaner!AG71,FormatCode!$A$2:$D$367,4)</f>
        <v>2</v>
      </c>
      <c r="AJ74" s="116"/>
      <c r="AK74" s="119"/>
      <c r="AL74" s="15">
        <f ca="1">AK71</f>
        <v>0</v>
      </c>
      <c r="AM74" s="22">
        <f ca="1">AK71+VLOOKUP(Jahresplaner!AK71,FormatCode!$A$2:$D$367,4)</f>
        <v>0</v>
      </c>
      <c r="AN74" s="116"/>
      <c r="AO74" s="119"/>
      <c r="AP74" s="15">
        <f ca="1">AO71</f>
        <v>0</v>
      </c>
      <c r="AQ74" s="22">
        <f ca="1">AO71+VLOOKUP(Jahresplaner!AO71,FormatCode!$A$2:$D$367,4)</f>
        <v>0</v>
      </c>
      <c r="AR74" s="116"/>
      <c r="AS74" s="119"/>
      <c r="AT74" s="15">
        <f ca="1">AS71</f>
        <v>2</v>
      </c>
      <c r="AU74" s="22">
        <f ca="1">AS71+VLOOKUP(Jahresplaner!AS71,FormatCode!$A$2:$D$367,4)</f>
        <v>2</v>
      </c>
      <c r="AV74" s="116"/>
    </row>
    <row r="75" spans="1:48" ht="17.25" customHeight="1" x14ac:dyDescent="0.2">
      <c r="A75" s="117">
        <f ca="1">VLOOKUP(Jahresplaner!A75,FormatCode!$A$2:$I$367,9)</f>
        <v>0</v>
      </c>
      <c r="B75" s="120">
        <f ca="1">A75</f>
        <v>0</v>
      </c>
      <c r="C75" s="122">
        <f ca="1">A75+VLOOKUP(Jahresplaner!A75,FormatCode!$A$2:$B$367,2)</f>
        <v>0</v>
      </c>
      <c r="D75" s="124">
        <f ca="1">A75</f>
        <v>0</v>
      </c>
      <c r="E75" s="117">
        <f ca="1">VLOOKUP(Jahresplaner!E75,FormatCode!$A$2:$I$367,9)</f>
        <v>1</v>
      </c>
      <c r="F75" s="120">
        <f ca="1">E75</f>
        <v>1</v>
      </c>
      <c r="G75" s="122">
        <f ca="1">E75+VLOOKUP(Jahresplaner!E75,FormatCode!$A$2:$B$367,2)</f>
        <v>1</v>
      </c>
      <c r="H75" s="124">
        <f ca="1">E75</f>
        <v>1</v>
      </c>
      <c r="I75" s="117">
        <f ca="1">VLOOKUP(Jahresplaner!I75,FormatCode!$A$2:$I$367,9)</f>
        <v>1</v>
      </c>
      <c r="J75" s="120">
        <f ca="1">I75</f>
        <v>1</v>
      </c>
      <c r="K75" s="122">
        <f ca="1">I75+VLOOKUP(Jahresplaner!I75,FormatCode!$A$2:$B$367,2)</f>
        <v>1</v>
      </c>
      <c r="L75" s="124">
        <f ca="1">I75</f>
        <v>1</v>
      </c>
      <c r="M75" s="117">
        <f ca="1">VLOOKUP(Jahresplaner!M75,FormatCode!$A$2:$I$367,9)</f>
        <v>0</v>
      </c>
      <c r="N75" s="120">
        <f ca="1">M75</f>
        <v>0</v>
      </c>
      <c r="O75" s="122">
        <f ca="1">M75+VLOOKUP(Jahresplaner!M75,FormatCode!$A$2:$B$367,2)</f>
        <v>0</v>
      </c>
      <c r="P75" s="124">
        <f ca="1">M75</f>
        <v>0</v>
      </c>
      <c r="Q75" s="117">
        <f ca="1">VLOOKUP(Jahresplaner!Q75,FormatCode!$A$2:$I$367,9)</f>
        <v>0</v>
      </c>
      <c r="R75" s="120">
        <f ca="1">Q75</f>
        <v>0</v>
      </c>
      <c r="S75" s="122">
        <f ca="1">Q75+VLOOKUP(Jahresplaner!Q75,FormatCode!$A$2:$B$367,2)</f>
        <v>0</v>
      </c>
      <c r="T75" s="124">
        <f ca="1">Q75</f>
        <v>0</v>
      </c>
      <c r="U75" s="117">
        <f ca="1">VLOOKUP(Jahresplaner!U75,FormatCode!$A$2:$I$367,9)</f>
        <v>2</v>
      </c>
      <c r="V75" s="120">
        <f ca="1">U75</f>
        <v>2</v>
      </c>
      <c r="W75" s="122">
        <f ca="1">U75+VLOOKUP(Jahresplaner!U75,FormatCode!$A$2:$B$367,2)</f>
        <v>2</v>
      </c>
      <c r="X75" s="124">
        <f ca="1">U75</f>
        <v>2</v>
      </c>
      <c r="Y75" s="117">
        <f ca="1">VLOOKUP(Jahresplaner!Y75,FormatCode!$A$2:$I$367,9)</f>
        <v>0</v>
      </c>
      <c r="Z75" s="120">
        <f ca="1">Y75</f>
        <v>0</v>
      </c>
      <c r="AA75" s="122">
        <f ca="1">Y75+VLOOKUP(Jahresplaner!Y75,FormatCode!$A$2:$B$367,2)</f>
        <v>0</v>
      </c>
      <c r="AB75" s="124">
        <f ca="1">Y75</f>
        <v>0</v>
      </c>
      <c r="AC75" s="117">
        <f ca="1">VLOOKUP(Jahresplaner!AC75,FormatCode!$A$2:$I$367,9)</f>
        <v>0</v>
      </c>
      <c r="AD75" s="120">
        <f ca="1">AC75</f>
        <v>0</v>
      </c>
      <c r="AE75" s="122">
        <f ca="1">AC75+VLOOKUP(Jahresplaner!AC75,FormatCode!$A$2:$B$367,2)</f>
        <v>0</v>
      </c>
      <c r="AF75" s="124">
        <f ca="1">AC75</f>
        <v>0</v>
      </c>
      <c r="AG75" s="117">
        <f ca="1">VLOOKUP(Jahresplaner!AG75,FormatCode!$A$2:$I$367,9)</f>
        <v>0</v>
      </c>
      <c r="AH75" s="120">
        <f ca="1">AG75</f>
        <v>0</v>
      </c>
      <c r="AI75" s="122">
        <f ca="1">AG75+VLOOKUP(Jahresplaner!AG75,FormatCode!$A$2:$B$367,2)</f>
        <v>0</v>
      </c>
      <c r="AJ75" s="124">
        <f ca="1">AG75</f>
        <v>0</v>
      </c>
      <c r="AK75" s="117">
        <f ca="1">VLOOKUP(Jahresplaner!AK75,FormatCode!$A$2:$I$367,9)</f>
        <v>0</v>
      </c>
      <c r="AL75" s="120">
        <f ca="1">AK75</f>
        <v>0</v>
      </c>
      <c r="AM75" s="122">
        <f ca="1">AK75+VLOOKUP(Jahresplaner!AK75,FormatCode!$A$2:$B$367,2)</f>
        <v>0</v>
      </c>
      <c r="AN75" s="124">
        <f ca="1">AK75</f>
        <v>0</v>
      </c>
      <c r="AO75" s="117">
        <f ca="1">VLOOKUP(Jahresplaner!AO75,FormatCode!$A$2:$I$367,9)</f>
        <v>1</v>
      </c>
      <c r="AP75" s="120">
        <f ca="1">AO75</f>
        <v>1</v>
      </c>
      <c r="AQ75" s="122">
        <f ca="1">AO75+VLOOKUP(Jahresplaner!AO75,FormatCode!$A$2:$B$367,2)</f>
        <v>1</v>
      </c>
      <c r="AR75" s="124">
        <f ca="1">AO75</f>
        <v>1</v>
      </c>
      <c r="AS75" s="117">
        <f ca="1">VLOOKUP(Jahresplaner!AS75,FormatCode!$A$2:$I$367,9)</f>
        <v>0</v>
      </c>
      <c r="AT75" s="120">
        <f ca="1">AS75</f>
        <v>0</v>
      </c>
      <c r="AU75" s="122">
        <f ca="1">AS75+VLOOKUP(Jahresplaner!AS75,FormatCode!$A$2:$B$367,2)</f>
        <v>0</v>
      </c>
      <c r="AV75" s="124">
        <f ca="1">AS75</f>
        <v>0</v>
      </c>
    </row>
    <row r="76" spans="1:48" ht="17.25" customHeight="1" x14ac:dyDescent="0.2">
      <c r="A76" s="118"/>
      <c r="B76" s="121"/>
      <c r="C76" s="123"/>
      <c r="D76" s="125"/>
      <c r="E76" s="118"/>
      <c r="F76" s="121"/>
      <c r="G76" s="123"/>
      <c r="H76" s="125"/>
      <c r="I76" s="118"/>
      <c r="J76" s="121"/>
      <c r="K76" s="123"/>
      <c r="L76" s="125"/>
      <c r="M76" s="118"/>
      <c r="N76" s="121"/>
      <c r="O76" s="123"/>
      <c r="P76" s="125"/>
      <c r="Q76" s="118"/>
      <c r="R76" s="121"/>
      <c r="S76" s="123"/>
      <c r="T76" s="125"/>
      <c r="U76" s="118"/>
      <c r="V76" s="121"/>
      <c r="W76" s="123"/>
      <c r="X76" s="125"/>
      <c r="Y76" s="118"/>
      <c r="Z76" s="121"/>
      <c r="AA76" s="123"/>
      <c r="AB76" s="125"/>
      <c r="AC76" s="118"/>
      <c r="AD76" s="121"/>
      <c r="AE76" s="123"/>
      <c r="AF76" s="125"/>
      <c r="AG76" s="118"/>
      <c r="AH76" s="121"/>
      <c r="AI76" s="123"/>
      <c r="AJ76" s="125"/>
      <c r="AK76" s="118"/>
      <c r="AL76" s="121"/>
      <c r="AM76" s="123"/>
      <c r="AN76" s="125"/>
      <c r="AO76" s="118"/>
      <c r="AP76" s="121"/>
      <c r="AQ76" s="123"/>
      <c r="AR76" s="125"/>
      <c r="AS76" s="118"/>
      <c r="AT76" s="121"/>
      <c r="AU76" s="123"/>
      <c r="AV76" s="125"/>
    </row>
    <row r="77" spans="1:48" ht="17.25" customHeight="1" x14ac:dyDescent="0.2">
      <c r="A77" s="118"/>
      <c r="B77" s="121"/>
      <c r="C77" s="21">
        <f ca="1">A75+VLOOKUP(Jahresplaner!A75,FormatCode!$A$2:$C$367,3)</f>
        <v>0</v>
      </c>
      <c r="D77" s="115">
        <f ca="1">A75</f>
        <v>0</v>
      </c>
      <c r="E77" s="118"/>
      <c r="F77" s="121"/>
      <c r="G77" s="21">
        <f ca="1">E75+VLOOKUP(Jahresplaner!E75,FormatCode!$A$2:$C$367,3)</f>
        <v>1</v>
      </c>
      <c r="H77" s="115">
        <f ca="1">E75</f>
        <v>1</v>
      </c>
      <c r="I77" s="118"/>
      <c r="J77" s="121"/>
      <c r="K77" s="21">
        <f ca="1">I75+VLOOKUP(Jahresplaner!I75,FormatCode!$A$2:$C$367,3)</f>
        <v>1</v>
      </c>
      <c r="L77" s="115">
        <f ca="1">I75</f>
        <v>1</v>
      </c>
      <c r="M77" s="118"/>
      <c r="N77" s="121"/>
      <c r="O77" s="21">
        <f ca="1">M75+VLOOKUP(Jahresplaner!M75,FormatCode!$A$2:$C$367,3)</f>
        <v>0</v>
      </c>
      <c r="P77" s="115">
        <f ca="1">M75</f>
        <v>0</v>
      </c>
      <c r="Q77" s="118"/>
      <c r="R77" s="121"/>
      <c r="S77" s="21">
        <f ca="1">Q75+VLOOKUP(Jahresplaner!Q75,FormatCode!$A$2:$C$367,3)</f>
        <v>0</v>
      </c>
      <c r="T77" s="115">
        <f ca="1">Q75</f>
        <v>0</v>
      </c>
      <c r="U77" s="118"/>
      <c r="V77" s="121"/>
      <c r="W77" s="21">
        <f ca="1">U75+VLOOKUP(Jahresplaner!U75,FormatCode!$A$2:$C$367,3)</f>
        <v>2</v>
      </c>
      <c r="X77" s="115">
        <f ca="1">U75</f>
        <v>2</v>
      </c>
      <c r="Y77" s="118"/>
      <c r="Z77" s="121"/>
      <c r="AA77" s="21">
        <f ca="1">Y75+VLOOKUP(Jahresplaner!Y75,FormatCode!$A$2:$C$367,3)</f>
        <v>0</v>
      </c>
      <c r="AB77" s="115">
        <f ca="1">Y75</f>
        <v>0</v>
      </c>
      <c r="AC77" s="118"/>
      <c r="AD77" s="121"/>
      <c r="AE77" s="21">
        <f ca="1">AC75+VLOOKUP(Jahresplaner!AC75,FormatCode!$A$2:$C$367,3)</f>
        <v>0</v>
      </c>
      <c r="AF77" s="115">
        <f ca="1">AC75</f>
        <v>0</v>
      </c>
      <c r="AG77" s="118"/>
      <c r="AH77" s="121"/>
      <c r="AI77" s="21">
        <f ca="1">AG75+VLOOKUP(Jahresplaner!AG75,FormatCode!$A$2:$C$367,3)</f>
        <v>0</v>
      </c>
      <c r="AJ77" s="115">
        <f ca="1">AG75</f>
        <v>0</v>
      </c>
      <c r="AK77" s="118"/>
      <c r="AL77" s="121"/>
      <c r="AM77" s="21">
        <f ca="1">AK75+VLOOKUP(Jahresplaner!AK75,FormatCode!$A$2:$C$367,3)</f>
        <v>0</v>
      </c>
      <c r="AN77" s="115">
        <f ca="1">AK75</f>
        <v>0</v>
      </c>
      <c r="AO77" s="118"/>
      <c r="AP77" s="121"/>
      <c r="AQ77" s="21">
        <f ca="1">AO75+VLOOKUP(Jahresplaner!AO75,FormatCode!$A$2:$C$367,3)</f>
        <v>1</v>
      </c>
      <c r="AR77" s="115">
        <f ca="1">AO75</f>
        <v>1</v>
      </c>
      <c r="AS77" s="118"/>
      <c r="AT77" s="121"/>
      <c r="AU77" s="21">
        <f ca="1">AS75+VLOOKUP(Jahresplaner!AS75,FormatCode!$A$2:$C$367,3)</f>
        <v>0</v>
      </c>
      <c r="AV77" s="115">
        <f ca="1">AS75</f>
        <v>0</v>
      </c>
    </row>
    <row r="78" spans="1:48" ht="17.25" customHeight="1" thickBot="1" x14ac:dyDescent="0.25">
      <c r="A78" s="119"/>
      <c r="B78" s="15">
        <f ca="1">A75</f>
        <v>0</v>
      </c>
      <c r="C78" s="22">
        <f ca="1">A75+VLOOKUP(Jahresplaner!A75,FormatCode!$A$2:$D$367,4)</f>
        <v>0</v>
      </c>
      <c r="D78" s="116"/>
      <c r="E78" s="119"/>
      <c r="F78" s="15">
        <f ca="1">E75</f>
        <v>1</v>
      </c>
      <c r="G78" s="22">
        <f ca="1">E75+VLOOKUP(Jahresplaner!E75,FormatCode!$A$2:$D$367,4)</f>
        <v>1</v>
      </c>
      <c r="H78" s="116"/>
      <c r="I78" s="119"/>
      <c r="J78" s="15">
        <f ca="1">I75</f>
        <v>1</v>
      </c>
      <c r="K78" s="22">
        <f ca="1">I75+VLOOKUP(Jahresplaner!I75,FormatCode!$A$2:$D$367,4)</f>
        <v>1</v>
      </c>
      <c r="L78" s="116"/>
      <c r="M78" s="119"/>
      <c r="N78" s="15">
        <f ca="1">M75</f>
        <v>0</v>
      </c>
      <c r="O78" s="22">
        <f ca="1">M75+VLOOKUP(Jahresplaner!M75,FormatCode!$A$2:$D$367,4)</f>
        <v>0</v>
      </c>
      <c r="P78" s="116"/>
      <c r="Q78" s="119"/>
      <c r="R78" s="15">
        <f ca="1">Q75</f>
        <v>0</v>
      </c>
      <c r="S78" s="22">
        <f ca="1">Q75+VLOOKUP(Jahresplaner!Q75,FormatCode!$A$2:$D$367,4)</f>
        <v>0</v>
      </c>
      <c r="T78" s="116"/>
      <c r="U78" s="119"/>
      <c r="V78" s="15">
        <f ca="1">U75</f>
        <v>2</v>
      </c>
      <c r="W78" s="22">
        <f ca="1">U75+VLOOKUP(Jahresplaner!U75,FormatCode!$A$2:$D$367,4)</f>
        <v>2</v>
      </c>
      <c r="X78" s="116"/>
      <c r="Y78" s="119"/>
      <c r="Z78" s="15">
        <f ca="1">Y75</f>
        <v>0</v>
      </c>
      <c r="AA78" s="22">
        <f ca="1">Y75+VLOOKUP(Jahresplaner!Y75,FormatCode!$A$2:$D$367,4)</f>
        <v>0</v>
      </c>
      <c r="AB78" s="116"/>
      <c r="AC78" s="119"/>
      <c r="AD78" s="15">
        <f ca="1">AC75</f>
        <v>0</v>
      </c>
      <c r="AE78" s="22">
        <f ca="1">AC75+VLOOKUP(Jahresplaner!AC75,FormatCode!$A$2:$D$367,4)</f>
        <v>0</v>
      </c>
      <c r="AF78" s="116"/>
      <c r="AG78" s="119"/>
      <c r="AH78" s="15">
        <f ca="1">AG75</f>
        <v>0</v>
      </c>
      <c r="AI78" s="22">
        <f ca="1">AG75+VLOOKUP(Jahresplaner!AG75,FormatCode!$A$2:$D$367,4)</f>
        <v>0</v>
      </c>
      <c r="AJ78" s="116"/>
      <c r="AK78" s="119"/>
      <c r="AL78" s="15">
        <f ca="1">AK75</f>
        <v>0</v>
      </c>
      <c r="AM78" s="22">
        <f ca="1">AK75+VLOOKUP(Jahresplaner!AK75,FormatCode!$A$2:$D$367,4)</f>
        <v>0</v>
      </c>
      <c r="AN78" s="116"/>
      <c r="AO78" s="119"/>
      <c r="AP78" s="15">
        <f ca="1">AO75</f>
        <v>1</v>
      </c>
      <c r="AQ78" s="22">
        <f ca="1">AO75+VLOOKUP(Jahresplaner!AO75,FormatCode!$A$2:$D$367,4)</f>
        <v>1</v>
      </c>
      <c r="AR78" s="116"/>
      <c r="AS78" s="119"/>
      <c r="AT78" s="15">
        <f ca="1">AS75</f>
        <v>0</v>
      </c>
      <c r="AU78" s="22">
        <f ca="1">AS75+VLOOKUP(Jahresplaner!AS75,FormatCode!$A$2:$D$367,4)</f>
        <v>0</v>
      </c>
      <c r="AV78" s="116"/>
    </row>
    <row r="79" spans="1:48" ht="17.25" customHeight="1" x14ac:dyDescent="0.2">
      <c r="A79" s="117">
        <f ca="1">VLOOKUP(Jahresplaner!A79,FormatCode!$A$2:$I$367,9)</f>
        <v>0</v>
      </c>
      <c r="B79" s="120">
        <f ca="1">A79</f>
        <v>0</v>
      </c>
      <c r="C79" s="122">
        <f ca="1">A79+VLOOKUP(Jahresplaner!A79,FormatCode!$A$2:$B$367,2)</f>
        <v>0</v>
      </c>
      <c r="D79" s="124">
        <f ca="1">A79</f>
        <v>0</v>
      </c>
      <c r="E79" s="117">
        <f ca="1">VLOOKUP(Jahresplaner!E79,FormatCode!$A$2:$I$367,9)</f>
        <v>2</v>
      </c>
      <c r="F79" s="120">
        <f ca="1">E79</f>
        <v>2</v>
      </c>
      <c r="G79" s="122">
        <f ca="1">E79+VLOOKUP(Jahresplaner!E79,FormatCode!$A$2:$B$367,2)</f>
        <v>2</v>
      </c>
      <c r="H79" s="124">
        <f ca="1">E79</f>
        <v>2</v>
      </c>
      <c r="I79" s="117">
        <f ca="1">VLOOKUP(Jahresplaner!I79,FormatCode!$A$2:$I$367,9)</f>
        <v>2</v>
      </c>
      <c r="J79" s="120">
        <f ca="1">I79</f>
        <v>2</v>
      </c>
      <c r="K79" s="122">
        <f ca="1">I79+VLOOKUP(Jahresplaner!I79,FormatCode!$A$2:$B$367,2)</f>
        <v>2</v>
      </c>
      <c r="L79" s="124">
        <f ca="1">I79</f>
        <v>2</v>
      </c>
      <c r="M79" s="117">
        <f ca="1">VLOOKUP(Jahresplaner!M79,FormatCode!$A$2:$I$367,9)</f>
        <v>0</v>
      </c>
      <c r="N79" s="120">
        <f ca="1">M79</f>
        <v>0</v>
      </c>
      <c r="O79" s="122">
        <f ca="1">M79+VLOOKUP(Jahresplaner!M79,FormatCode!$A$2:$B$367,2)</f>
        <v>0</v>
      </c>
      <c r="P79" s="124">
        <f ca="1">M79</f>
        <v>0</v>
      </c>
      <c r="Q79" s="117">
        <f ca="1">VLOOKUP(Jahresplaner!Q79,FormatCode!$A$2:$I$367,9)</f>
        <v>0</v>
      </c>
      <c r="R79" s="120">
        <f ca="1">Q79</f>
        <v>0</v>
      </c>
      <c r="S79" s="122">
        <f ca="1">Q79+VLOOKUP(Jahresplaner!Q79,FormatCode!$A$2:$B$367,2)</f>
        <v>0</v>
      </c>
      <c r="T79" s="124">
        <f ca="1">Q79</f>
        <v>0</v>
      </c>
      <c r="U79" s="117">
        <f ca="1">VLOOKUP(Jahresplaner!U79,FormatCode!$A$2:$I$367,9)</f>
        <v>0</v>
      </c>
      <c r="V79" s="120">
        <f ca="1">U79</f>
        <v>0</v>
      </c>
      <c r="W79" s="122">
        <f ca="1">U79+VLOOKUP(Jahresplaner!U79,FormatCode!$A$2:$B$367,2)</f>
        <v>0</v>
      </c>
      <c r="X79" s="124">
        <f ca="1">U79</f>
        <v>0</v>
      </c>
      <c r="Y79" s="117">
        <f ca="1">VLOOKUP(Jahresplaner!Y79,FormatCode!$A$2:$I$367,9)</f>
        <v>0</v>
      </c>
      <c r="Z79" s="120">
        <f ca="1">Y79</f>
        <v>0</v>
      </c>
      <c r="AA79" s="122">
        <f ca="1">Y79+VLOOKUP(Jahresplaner!Y79,FormatCode!$A$2:$B$367,2)</f>
        <v>0</v>
      </c>
      <c r="AB79" s="124">
        <f ca="1">Y79</f>
        <v>0</v>
      </c>
      <c r="AC79" s="117">
        <f ca="1">VLOOKUP(Jahresplaner!AC79,FormatCode!$A$2:$I$367,9)</f>
        <v>1</v>
      </c>
      <c r="AD79" s="120">
        <f ca="1">AC79</f>
        <v>1</v>
      </c>
      <c r="AE79" s="122">
        <f ca="1">AC79+VLOOKUP(Jahresplaner!AC79,FormatCode!$A$2:$B$367,2)</f>
        <v>1</v>
      </c>
      <c r="AF79" s="124">
        <f ca="1">AC79</f>
        <v>1</v>
      </c>
      <c r="AG79" s="117">
        <f ca="1">VLOOKUP(Jahresplaner!AG79,FormatCode!$A$2:$I$367,9)</f>
        <v>0</v>
      </c>
      <c r="AH79" s="120">
        <f ca="1">AG79</f>
        <v>0</v>
      </c>
      <c r="AI79" s="122">
        <f ca="1">AG79+VLOOKUP(Jahresplaner!AG79,FormatCode!$A$2:$B$367,2)</f>
        <v>0</v>
      </c>
      <c r="AJ79" s="124">
        <f ca="1">AG79</f>
        <v>0</v>
      </c>
      <c r="AK79" s="117">
        <f ca="1">VLOOKUP(Jahresplaner!AK79,FormatCode!$A$2:$I$367,9)</f>
        <v>0</v>
      </c>
      <c r="AL79" s="120">
        <f ca="1">AK79</f>
        <v>0</v>
      </c>
      <c r="AM79" s="122">
        <f ca="1">AK79+VLOOKUP(Jahresplaner!AK79,FormatCode!$A$2:$B$367,2)</f>
        <v>0</v>
      </c>
      <c r="AN79" s="124">
        <f ca="1">AK79</f>
        <v>0</v>
      </c>
      <c r="AO79" s="117">
        <f ca="1">VLOOKUP(Jahresplaner!AO79,FormatCode!$A$2:$I$367,9)</f>
        <v>2</v>
      </c>
      <c r="AP79" s="120">
        <f ca="1">AO79</f>
        <v>2</v>
      </c>
      <c r="AQ79" s="122">
        <f ca="1">AO79+VLOOKUP(Jahresplaner!AO79,FormatCode!$A$2:$B$367,2)</f>
        <v>6</v>
      </c>
      <c r="AR79" s="124">
        <f ca="1">AO79</f>
        <v>2</v>
      </c>
      <c r="AS79" s="117">
        <f ca="1">VLOOKUP(Jahresplaner!AS79,FormatCode!$A$2:$I$367,9)</f>
        <v>0</v>
      </c>
      <c r="AT79" s="120">
        <f ca="1">AS79</f>
        <v>0</v>
      </c>
      <c r="AU79" s="122">
        <f ca="1">AS79+VLOOKUP(Jahresplaner!AS79,FormatCode!$A$2:$B$367,2)</f>
        <v>0</v>
      </c>
      <c r="AV79" s="124">
        <f ca="1">AS79</f>
        <v>0</v>
      </c>
    </row>
    <row r="80" spans="1:48" ht="17.25" customHeight="1" x14ac:dyDescent="0.2">
      <c r="A80" s="118"/>
      <c r="B80" s="121"/>
      <c r="C80" s="123"/>
      <c r="D80" s="125"/>
      <c r="E80" s="118"/>
      <c r="F80" s="121"/>
      <c r="G80" s="123"/>
      <c r="H80" s="125"/>
      <c r="I80" s="118"/>
      <c r="J80" s="121"/>
      <c r="K80" s="123"/>
      <c r="L80" s="125"/>
      <c r="M80" s="118"/>
      <c r="N80" s="121"/>
      <c r="O80" s="123"/>
      <c r="P80" s="125"/>
      <c r="Q80" s="118"/>
      <c r="R80" s="121"/>
      <c r="S80" s="123"/>
      <c r="T80" s="125"/>
      <c r="U80" s="118"/>
      <c r="V80" s="121"/>
      <c r="W80" s="123"/>
      <c r="X80" s="125"/>
      <c r="Y80" s="118"/>
      <c r="Z80" s="121"/>
      <c r="AA80" s="123"/>
      <c r="AB80" s="125"/>
      <c r="AC80" s="118"/>
      <c r="AD80" s="121"/>
      <c r="AE80" s="123"/>
      <c r="AF80" s="125"/>
      <c r="AG80" s="118"/>
      <c r="AH80" s="121"/>
      <c r="AI80" s="123"/>
      <c r="AJ80" s="125"/>
      <c r="AK80" s="118"/>
      <c r="AL80" s="121"/>
      <c r="AM80" s="123"/>
      <c r="AN80" s="125"/>
      <c r="AO80" s="118"/>
      <c r="AP80" s="121"/>
      <c r="AQ80" s="123"/>
      <c r="AR80" s="125"/>
      <c r="AS80" s="118"/>
      <c r="AT80" s="121"/>
      <c r="AU80" s="123"/>
      <c r="AV80" s="125"/>
    </row>
    <row r="81" spans="1:48" ht="17.25" customHeight="1" x14ac:dyDescent="0.2">
      <c r="A81" s="118"/>
      <c r="B81" s="121"/>
      <c r="C81" s="21">
        <f ca="1">A79+VLOOKUP(Jahresplaner!A79,FormatCode!$A$2:$C$367,3)</f>
        <v>0</v>
      </c>
      <c r="D81" s="115">
        <f ca="1">A79</f>
        <v>0</v>
      </c>
      <c r="E81" s="118"/>
      <c r="F81" s="121"/>
      <c r="G81" s="21">
        <f ca="1">E79+VLOOKUP(Jahresplaner!E79,FormatCode!$A$2:$C$367,3)</f>
        <v>2</v>
      </c>
      <c r="H81" s="115">
        <f ca="1">E79</f>
        <v>2</v>
      </c>
      <c r="I81" s="118"/>
      <c r="J81" s="121"/>
      <c r="K81" s="21">
        <f ca="1">I79+VLOOKUP(Jahresplaner!I79,FormatCode!$A$2:$C$367,3)</f>
        <v>2</v>
      </c>
      <c r="L81" s="115">
        <f ca="1">I79</f>
        <v>2</v>
      </c>
      <c r="M81" s="118"/>
      <c r="N81" s="121"/>
      <c r="O81" s="21">
        <f ca="1">M79+VLOOKUP(Jahresplaner!M79,FormatCode!$A$2:$C$367,3)</f>
        <v>0</v>
      </c>
      <c r="P81" s="115">
        <f ca="1">M79</f>
        <v>0</v>
      </c>
      <c r="Q81" s="118"/>
      <c r="R81" s="121"/>
      <c r="S81" s="21">
        <f ca="1">Q79+VLOOKUP(Jahresplaner!Q79,FormatCode!$A$2:$C$367,3)</f>
        <v>0</v>
      </c>
      <c r="T81" s="115">
        <f ca="1">Q79</f>
        <v>0</v>
      </c>
      <c r="U81" s="118"/>
      <c r="V81" s="121"/>
      <c r="W81" s="21">
        <f ca="1">U79+VLOOKUP(Jahresplaner!U79,FormatCode!$A$2:$C$367,3)</f>
        <v>0</v>
      </c>
      <c r="X81" s="115">
        <f ca="1">U79</f>
        <v>0</v>
      </c>
      <c r="Y81" s="118"/>
      <c r="Z81" s="121"/>
      <c r="AA81" s="21">
        <f ca="1">Y79+VLOOKUP(Jahresplaner!Y79,FormatCode!$A$2:$C$367,3)</f>
        <v>0</v>
      </c>
      <c r="AB81" s="115">
        <f ca="1">Y79</f>
        <v>0</v>
      </c>
      <c r="AC81" s="118"/>
      <c r="AD81" s="121"/>
      <c r="AE81" s="21">
        <f ca="1">AC79+VLOOKUP(Jahresplaner!AC79,FormatCode!$A$2:$C$367,3)</f>
        <v>1</v>
      </c>
      <c r="AF81" s="115">
        <f ca="1">AC79</f>
        <v>1</v>
      </c>
      <c r="AG81" s="118"/>
      <c r="AH81" s="121"/>
      <c r="AI81" s="21">
        <f ca="1">AG79+VLOOKUP(Jahresplaner!AG79,FormatCode!$A$2:$C$367,3)</f>
        <v>0</v>
      </c>
      <c r="AJ81" s="115">
        <f ca="1">AG79</f>
        <v>0</v>
      </c>
      <c r="AK81" s="118"/>
      <c r="AL81" s="121"/>
      <c r="AM81" s="21">
        <f ca="1">AK79+VLOOKUP(Jahresplaner!AK79,FormatCode!$A$2:$C$367,3)</f>
        <v>0</v>
      </c>
      <c r="AN81" s="115">
        <f ca="1">AK79</f>
        <v>0</v>
      </c>
      <c r="AO81" s="118"/>
      <c r="AP81" s="121"/>
      <c r="AQ81" s="21">
        <f ca="1">AO79+VLOOKUP(Jahresplaner!AO79,FormatCode!$A$2:$C$367,3)</f>
        <v>2</v>
      </c>
      <c r="AR81" s="115">
        <f ca="1">AO79</f>
        <v>2</v>
      </c>
      <c r="AS81" s="118"/>
      <c r="AT81" s="121"/>
      <c r="AU81" s="21">
        <f ca="1">AS79+VLOOKUP(Jahresplaner!AS79,FormatCode!$A$2:$C$367,3)</f>
        <v>0</v>
      </c>
      <c r="AV81" s="115">
        <f ca="1">AS79</f>
        <v>0</v>
      </c>
    </row>
    <row r="82" spans="1:48" ht="17.25" customHeight="1" thickBot="1" x14ac:dyDescent="0.25">
      <c r="A82" s="119"/>
      <c r="B82" s="15">
        <f ca="1">A79</f>
        <v>0</v>
      </c>
      <c r="C82" s="22">
        <f ca="1">A79+VLOOKUP(Jahresplaner!A79,FormatCode!$A$2:$D$367,4)</f>
        <v>0</v>
      </c>
      <c r="D82" s="116"/>
      <c r="E82" s="119"/>
      <c r="F82" s="15">
        <f ca="1">E79</f>
        <v>2</v>
      </c>
      <c r="G82" s="22">
        <f ca="1">E79+VLOOKUP(Jahresplaner!E79,FormatCode!$A$2:$D$367,4)</f>
        <v>2</v>
      </c>
      <c r="H82" s="116"/>
      <c r="I82" s="119"/>
      <c r="J82" s="15">
        <f ca="1">I79</f>
        <v>2</v>
      </c>
      <c r="K82" s="22">
        <f ca="1">I79+VLOOKUP(Jahresplaner!I79,FormatCode!$A$2:$D$367,4)</f>
        <v>2</v>
      </c>
      <c r="L82" s="116"/>
      <c r="M82" s="119"/>
      <c r="N82" s="15">
        <f ca="1">M79</f>
        <v>0</v>
      </c>
      <c r="O82" s="22">
        <f ca="1">M79+VLOOKUP(Jahresplaner!M79,FormatCode!$A$2:$D$367,4)</f>
        <v>0</v>
      </c>
      <c r="P82" s="116"/>
      <c r="Q82" s="119"/>
      <c r="R82" s="15">
        <f ca="1">Q79</f>
        <v>0</v>
      </c>
      <c r="S82" s="22">
        <f ca="1">Q79+VLOOKUP(Jahresplaner!Q79,FormatCode!$A$2:$D$367,4)</f>
        <v>0</v>
      </c>
      <c r="T82" s="116"/>
      <c r="U82" s="119"/>
      <c r="V82" s="15">
        <f ca="1">U79</f>
        <v>0</v>
      </c>
      <c r="W82" s="22">
        <f ca="1">U79+VLOOKUP(Jahresplaner!U79,FormatCode!$A$2:$D$367,4)</f>
        <v>0</v>
      </c>
      <c r="X82" s="116"/>
      <c r="Y82" s="119"/>
      <c r="Z82" s="15">
        <f ca="1">Y79</f>
        <v>0</v>
      </c>
      <c r="AA82" s="22">
        <f ca="1">Y79+VLOOKUP(Jahresplaner!Y79,FormatCode!$A$2:$D$367,4)</f>
        <v>0</v>
      </c>
      <c r="AB82" s="116"/>
      <c r="AC82" s="119"/>
      <c r="AD82" s="15">
        <f ca="1">AC79</f>
        <v>1</v>
      </c>
      <c r="AE82" s="22">
        <f ca="1">AC79+VLOOKUP(Jahresplaner!AC79,FormatCode!$A$2:$D$367,4)</f>
        <v>1</v>
      </c>
      <c r="AF82" s="116"/>
      <c r="AG82" s="119"/>
      <c r="AH82" s="15">
        <f ca="1">AG79</f>
        <v>0</v>
      </c>
      <c r="AI82" s="22">
        <f ca="1">AG79+VLOOKUP(Jahresplaner!AG79,FormatCode!$A$2:$D$367,4)</f>
        <v>0</v>
      </c>
      <c r="AJ82" s="116"/>
      <c r="AK82" s="119"/>
      <c r="AL82" s="15">
        <f ca="1">AK79</f>
        <v>0</v>
      </c>
      <c r="AM82" s="22">
        <f ca="1">AK79+VLOOKUP(Jahresplaner!AK79,FormatCode!$A$2:$D$367,4)</f>
        <v>0</v>
      </c>
      <c r="AN82" s="116"/>
      <c r="AO82" s="119"/>
      <c r="AP82" s="15">
        <f ca="1">AO79</f>
        <v>2</v>
      </c>
      <c r="AQ82" s="22">
        <f ca="1">AO79+VLOOKUP(Jahresplaner!AO79,FormatCode!$A$2:$D$367,4)</f>
        <v>2</v>
      </c>
      <c r="AR82" s="116"/>
      <c r="AS82" s="119"/>
      <c r="AT82" s="15">
        <f ca="1">AS79</f>
        <v>0</v>
      </c>
      <c r="AU82" s="22">
        <f ca="1">AS79+VLOOKUP(Jahresplaner!AS79,FormatCode!$A$2:$D$367,4)</f>
        <v>0</v>
      </c>
      <c r="AV82" s="116"/>
    </row>
    <row r="83" spans="1:48" ht="17.25" customHeight="1" x14ac:dyDescent="0.2">
      <c r="A83" s="117">
        <f ca="1">VLOOKUP(Jahresplaner!A83,FormatCode!$A$2:$I$367,9)</f>
        <v>0</v>
      </c>
      <c r="B83" s="120">
        <f ca="1">A83</f>
        <v>0</v>
      </c>
      <c r="C83" s="122">
        <f ca="1">A83+VLOOKUP(Jahresplaner!A83,FormatCode!$A$2:$B$367,2)</f>
        <v>0</v>
      </c>
      <c r="D83" s="124">
        <f ca="1">A83</f>
        <v>0</v>
      </c>
      <c r="E83" s="117">
        <f ca="1">VLOOKUP(Jahresplaner!E83,FormatCode!$A$2:$I$367,9)</f>
        <v>0</v>
      </c>
      <c r="F83" s="120">
        <f ca="1">E83</f>
        <v>0</v>
      </c>
      <c r="G83" s="122">
        <f ca="1">E83+VLOOKUP(Jahresplaner!E83,FormatCode!$A$2:$B$367,2)</f>
        <v>0</v>
      </c>
      <c r="H83" s="124">
        <f ca="1">E83</f>
        <v>0</v>
      </c>
      <c r="I83" s="117">
        <f ca="1">VLOOKUP(Jahresplaner!I83,FormatCode!$A$2:$I$367,9)</f>
        <v>0</v>
      </c>
      <c r="J83" s="120">
        <f ca="1">I83</f>
        <v>0</v>
      </c>
      <c r="K83" s="122">
        <f ca="1">I83+VLOOKUP(Jahresplaner!I83,FormatCode!$A$2:$B$367,2)</f>
        <v>0</v>
      </c>
      <c r="L83" s="124">
        <f ca="1">I83</f>
        <v>0</v>
      </c>
      <c r="M83" s="117">
        <f ca="1">VLOOKUP(Jahresplaner!M83,FormatCode!$A$2:$I$367,9)</f>
        <v>0</v>
      </c>
      <c r="N83" s="120">
        <f ca="1">M83</f>
        <v>0</v>
      </c>
      <c r="O83" s="122">
        <f ca="1">M83+VLOOKUP(Jahresplaner!M83,FormatCode!$A$2:$B$367,2)</f>
        <v>0</v>
      </c>
      <c r="P83" s="124">
        <f ca="1">M83</f>
        <v>0</v>
      </c>
      <c r="Q83" s="117">
        <f ca="1">VLOOKUP(Jahresplaner!Q83,FormatCode!$A$2:$I$367,9)</f>
        <v>1</v>
      </c>
      <c r="R83" s="120">
        <f ca="1">Q83</f>
        <v>1</v>
      </c>
      <c r="S83" s="122">
        <f ca="1">Q83+VLOOKUP(Jahresplaner!Q83,FormatCode!$A$2:$B$367,2)</f>
        <v>1</v>
      </c>
      <c r="T83" s="124">
        <f ca="1">Q83</f>
        <v>1</v>
      </c>
      <c r="U83" s="117">
        <f ca="1">VLOOKUP(Jahresplaner!U83,FormatCode!$A$2:$I$367,9)</f>
        <v>0</v>
      </c>
      <c r="V83" s="120">
        <f ca="1">U83</f>
        <v>0</v>
      </c>
      <c r="W83" s="122">
        <f ca="1">U83+VLOOKUP(Jahresplaner!U83,FormatCode!$A$2:$B$367,2)</f>
        <v>0</v>
      </c>
      <c r="X83" s="124">
        <f ca="1">U83</f>
        <v>0</v>
      </c>
      <c r="Y83" s="117">
        <f ca="1">VLOOKUP(Jahresplaner!Y83,FormatCode!$A$2:$I$367,9)</f>
        <v>0</v>
      </c>
      <c r="Z83" s="120">
        <f ca="1">Y83</f>
        <v>0</v>
      </c>
      <c r="AA83" s="122">
        <f ca="1">Y83+VLOOKUP(Jahresplaner!Y83,FormatCode!$A$2:$B$367,2)</f>
        <v>0</v>
      </c>
      <c r="AB83" s="124">
        <f ca="1">Y83</f>
        <v>0</v>
      </c>
      <c r="AC83" s="117">
        <f ca="1">VLOOKUP(Jahresplaner!AC83,FormatCode!$A$2:$I$367,9)</f>
        <v>2</v>
      </c>
      <c r="AD83" s="120">
        <f ca="1">AC83</f>
        <v>2</v>
      </c>
      <c r="AE83" s="122">
        <f ca="1">AC83+VLOOKUP(Jahresplaner!AC83,FormatCode!$A$2:$B$367,2)</f>
        <v>2</v>
      </c>
      <c r="AF83" s="124">
        <f ca="1">AC83</f>
        <v>2</v>
      </c>
      <c r="AG83" s="117">
        <f ca="1">VLOOKUP(Jahresplaner!AG83,FormatCode!$A$2:$I$367,9)</f>
        <v>0</v>
      </c>
      <c r="AH83" s="120">
        <f ca="1">AG83</f>
        <v>0</v>
      </c>
      <c r="AI83" s="122">
        <f ca="1">AG83+VLOOKUP(Jahresplaner!AG83,FormatCode!$A$2:$B$367,2)</f>
        <v>0</v>
      </c>
      <c r="AJ83" s="124">
        <f ca="1">AG83</f>
        <v>0</v>
      </c>
      <c r="AK83" s="117">
        <f ca="1">VLOOKUP(Jahresplaner!AK83,FormatCode!$A$2:$I$367,9)</f>
        <v>0</v>
      </c>
      <c r="AL83" s="120">
        <f ca="1">AK83</f>
        <v>0</v>
      </c>
      <c r="AM83" s="122">
        <f ca="1">AK83+VLOOKUP(Jahresplaner!AK83,FormatCode!$A$2:$B$367,2)</f>
        <v>0</v>
      </c>
      <c r="AN83" s="124">
        <f ca="1">AK83</f>
        <v>0</v>
      </c>
      <c r="AO83" s="117">
        <f ca="1">VLOOKUP(Jahresplaner!AO83,FormatCode!$A$2:$I$367,9)</f>
        <v>0</v>
      </c>
      <c r="AP83" s="120">
        <f ca="1">AO83</f>
        <v>0</v>
      </c>
      <c r="AQ83" s="122">
        <f ca="1">AO83+VLOOKUP(Jahresplaner!AO83,FormatCode!$A$2:$B$367,2)</f>
        <v>0</v>
      </c>
      <c r="AR83" s="124">
        <f ca="1">AO83</f>
        <v>0</v>
      </c>
      <c r="AS83" s="117">
        <f ca="1">VLOOKUP(Jahresplaner!AS83,FormatCode!$A$2:$I$367,9)</f>
        <v>0</v>
      </c>
      <c r="AT83" s="120">
        <f ca="1">AS83</f>
        <v>0</v>
      </c>
      <c r="AU83" s="122">
        <f ca="1">AS83+VLOOKUP(Jahresplaner!AS83,FormatCode!$A$2:$B$367,2)</f>
        <v>0</v>
      </c>
      <c r="AV83" s="124">
        <f ca="1">AS83</f>
        <v>0</v>
      </c>
    </row>
    <row r="84" spans="1:48" ht="17.25" customHeight="1" x14ac:dyDescent="0.2">
      <c r="A84" s="118"/>
      <c r="B84" s="121"/>
      <c r="C84" s="123"/>
      <c r="D84" s="125"/>
      <c r="E84" s="118"/>
      <c r="F84" s="121"/>
      <c r="G84" s="123"/>
      <c r="H84" s="125"/>
      <c r="I84" s="118"/>
      <c r="J84" s="121"/>
      <c r="K84" s="123"/>
      <c r="L84" s="125"/>
      <c r="M84" s="118"/>
      <c r="N84" s="121"/>
      <c r="O84" s="123"/>
      <c r="P84" s="125"/>
      <c r="Q84" s="118"/>
      <c r="R84" s="121"/>
      <c r="S84" s="123"/>
      <c r="T84" s="125"/>
      <c r="U84" s="118"/>
      <c r="V84" s="121"/>
      <c r="W84" s="123"/>
      <c r="X84" s="125"/>
      <c r="Y84" s="118"/>
      <c r="Z84" s="121"/>
      <c r="AA84" s="123"/>
      <c r="AB84" s="125"/>
      <c r="AC84" s="118"/>
      <c r="AD84" s="121"/>
      <c r="AE84" s="123"/>
      <c r="AF84" s="125"/>
      <c r="AG84" s="118"/>
      <c r="AH84" s="121"/>
      <c r="AI84" s="123"/>
      <c r="AJ84" s="125"/>
      <c r="AK84" s="118"/>
      <c r="AL84" s="121"/>
      <c r="AM84" s="123"/>
      <c r="AN84" s="125"/>
      <c r="AO84" s="118"/>
      <c r="AP84" s="121"/>
      <c r="AQ84" s="123"/>
      <c r="AR84" s="125"/>
      <c r="AS84" s="118"/>
      <c r="AT84" s="121"/>
      <c r="AU84" s="123"/>
      <c r="AV84" s="125"/>
    </row>
    <row r="85" spans="1:48" ht="17.25" customHeight="1" x14ac:dyDescent="0.2">
      <c r="A85" s="118"/>
      <c r="B85" s="121"/>
      <c r="C85" s="21">
        <f ca="1">A83+VLOOKUP(Jahresplaner!A83,FormatCode!$A$2:$C$367,3)</f>
        <v>0</v>
      </c>
      <c r="D85" s="115">
        <f ca="1">A83</f>
        <v>0</v>
      </c>
      <c r="E85" s="118"/>
      <c r="F85" s="121"/>
      <c r="G85" s="21">
        <f ca="1">E83+VLOOKUP(Jahresplaner!E83,FormatCode!$A$2:$C$367,3)</f>
        <v>0</v>
      </c>
      <c r="H85" s="115">
        <f ca="1">E83</f>
        <v>0</v>
      </c>
      <c r="I85" s="118"/>
      <c r="J85" s="121"/>
      <c r="K85" s="21">
        <f ca="1">I83+VLOOKUP(Jahresplaner!I83,FormatCode!$A$2:$C$367,3)</f>
        <v>0</v>
      </c>
      <c r="L85" s="115">
        <f ca="1">I83</f>
        <v>0</v>
      </c>
      <c r="M85" s="118"/>
      <c r="N85" s="121"/>
      <c r="O85" s="21">
        <f ca="1">M83+VLOOKUP(Jahresplaner!M83,FormatCode!$A$2:$C$367,3)</f>
        <v>0</v>
      </c>
      <c r="P85" s="115">
        <f ca="1">M83</f>
        <v>0</v>
      </c>
      <c r="Q85" s="118"/>
      <c r="R85" s="121"/>
      <c r="S85" s="21">
        <f ca="1">Q83+VLOOKUP(Jahresplaner!Q83,FormatCode!$A$2:$C$367,3)</f>
        <v>1</v>
      </c>
      <c r="T85" s="115">
        <f ca="1">Q83</f>
        <v>1</v>
      </c>
      <c r="U85" s="118"/>
      <c r="V85" s="121"/>
      <c r="W85" s="21">
        <f ca="1">U83+VLOOKUP(Jahresplaner!U83,FormatCode!$A$2:$C$367,3)</f>
        <v>0</v>
      </c>
      <c r="X85" s="115">
        <f ca="1">U83</f>
        <v>0</v>
      </c>
      <c r="Y85" s="118"/>
      <c r="Z85" s="121"/>
      <c r="AA85" s="21">
        <f ca="1">Y83+VLOOKUP(Jahresplaner!Y83,FormatCode!$A$2:$C$367,3)</f>
        <v>0</v>
      </c>
      <c r="AB85" s="115">
        <f ca="1">Y83</f>
        <v>0</v>
      </c>
      <c r="AC85" s="118"/>
      <c r="AD85" s="121"/>
      <c r="AE85" s="21">
        <f ca="1">AC83+VLOOKUP(Jahresplaner!AC83,FormatCode!$A$2:$C$367,3)</f>
        <v>2</v>
      </c>
      <c r="AF85" s="115">
        <f ca="1">AC83</f>
        <v>2</v>
      </c>
      <c r="AG85" s="118"/>
      <c r="AH85" s="121"/>
      <c r="AI85" s="21">
        <f ca="1">AG83+VLOOKUP(Jahresplaner!AG83,FormatCode!$A$2:$C$367,3)</f>
        <v>0</v>
      </c>
      <c r="AJ85" s="115">
        <f ca="1">AG83</f>
        <v>0</v>
      </c>
      <c r="AK85" s="118"/>
      <c r="AL85" s="121"/>
      <c r="AM85" s="21">
        <f ca="1">AK83+VLOOKUP(Jahresplaner!AK83,FormatCode!$A$2:$C$367,3)</f>
        <v>0</v>
      </c>
      <c r="AN85" s="115">
        <f ca="1">AK83</f>
        <v>0</v>
      </c>
      <c r="AO85" s="118"/>
      <c r="AP85" s="121"/>
      <c r="AQ85" s="21">
        <f ca="1">AO83+VLOOKUP(Jahresplaner!AO83,FormatCode!$A$2:$C$367,3)</f>
        <v>0</v>
      </c>
      <c r="AR85" s="115">
        <f ca="1">AO83</f>
        <v>0</v>
      </c>
      <c r="AS85" s="118"/>
      <c r="AT85" s="121"/>
      <c r="AU85" s="21">
        <f ca="1">AS83+VLOOKUP(Jahresplaner!AS83,FormatCode!$A$2:$C$367,3)</f>
        <v>0</v>
      </c>
      <c r="AV85" s="115">
        <f ca="1">AS83</f>
        <v>0</v>
      </c>
    </row>
    <row r="86" spans="1:48" ht="17.25" customHeight="1" thickBot="1" x14ac:dyDescent="0.25">
      <c r="A86" s="119"/>
      <c r="B86" s="15">
        <f ca="1">A83</f>
        <v>0</v>
      </c>
      <c r="C86" s="22">
        <f ca="1">A83+VLOOKUP(Jahresplaner!A83,FormatCode!$A$2:$D$367,4)</f>
        <v>0</v>
      </c>
      <c r="D86" s="116"/>
      <c r="E86" s="119"/>
      <c r="F86" s="15">
        <f ca="1">E83</f>
        <v>0</v>
      </c>
      <c r="G86" s="22">
        <f ca="1">E83+VLOOKUP(Jahresplaner!E83,FormatCode!$A$2:$D$367,4)</f>
        <v>0</v>
      </c>
      <c r="H86" s="116"/>
      <c r="I86" s="119"/>
      <c r="J86" s="15">
        <f ca="1">I83</f>
        <v>0</v>
      </c>
      <c r="K86" s="22">
        <f ca="1">I83+VLOOKUP(Jahresplaner!I83,FormatCode!$A$2:$D$367,4)</f>
        <v>0</v>
      </c>
      <c r="L86" s="116"/>
      <c r="M86" s="119"/>
      <c r="N86" s="15">
        <f ca="1">M83</f>
        <v>0</v>
      </c>
      <c r="O86" s="22">
        <f ca="1">M83+VLOOKUP(Jahresplaner!M83,FormatCode!$A$2:$D$367,4)</f>
        <v>0</v>
      </c>
      <c r="P86" s="116"/>
      <c r="Q86" s="119"/>
      <c r="R86" s="15">
        <f ca="1">Q83</f>
        <v>1</v>
      </c>
      <c r="S86" s="22">
        <f ca="1">Q83+VLOOKUP(Jahresplaner!Q83,FormatCode!$A$2:$D$367,4)</f>
        <v>1</v>
      </c>
      <c r="T86" s="116"/>
      <c r="U86" s="119"/>
      <c r="V86" s="15">
        <f ca="1">U83</f>
        <v>0</v>
      </c>
      <c r="W86" s="22">
        <f ca="1">U83+VLOOKUP(Jahresplaner!U83,FormatCode!$A$2:$D$367,4)</f>
        <v>0</v>
      </c>
      <c r="X86" s="116"/>
      <c r="Y86" s="119"/>
      <c r="Z86" s="15">
        <f ca="1">Y83</f>
        <v>0</v>
      </c>
      <c r="AA86" s="22">
        <f ca="1">Y83+VLOOKUP(Jahresplaner!Y83,FormatCode!$A$2:$D$367,4)</f>
        <v>0</v>
      </c>
      <c r="AB86" s="116"/>
      <c r="AC86" s="119"/>
      <c r="AD86" s="15">
        <f ca="1">AC83</f>
        <v>2</v>
      </c>
      <c r="AE86" s="22">
        <f ca="1">AC83+VLOOKUP(Jahresplaner!AC83,FormatCode!$A$2:$D$367,4)</f>
        <v>2</v>
      </c>
      <c r="AF86" s="116"/>
      <c r="AG86" s="119"/>
      <c r="AH86" s="15">
        <f ca="1">AG83</f>
        <v>0</v>
      </c>
      <c r="AI86" s="22">
        <f ca="1">AG83+VLOOKUP(Jahresplaner!AG83,FormatCode!$A$2:$D$367,4)</f>
        <v>0</v>
      </c>
      <c r="AJ86" s="116"/>
      <c r="AK86" s="119"/>
      <c r="AL86" s="15">
        <f ca="1">AK83</f>
        <v>0</v>
      </c>
      <c r="AM86" s="22">
        <f ca="1">AK83+VLOOKUP(Jahresplaner!AK83,FormatCode!$A$2:$D$367,4)</f>
        <v>0</v>
      </c>
      <c r="AN86" s="116"/>
      <c r="AO86" s="119"/>
      <c r="AP86" s="15">
        <f ca="1">AO83</f>
        <v>0</v>
      </c>
      <c r="AQ86" s="22">
        <f ca="1">AO83+VLOOKUP(Jahresplaner!AO83,FormatCode!$A$2:$D$367,4)</f>
        <v>0</v>
      </c>
      <c r="AR86" s="116"/>
      <c r="AS86" s="119"/>
      <c r="AT86" s="15">
        <f ca="1">AS83</f>
        <v>0</v>
      </c>
      <c r="AU86" s="22">
        <f ca="1">AS83+VLOOKUP(Jahresplaner!AS83,FormatCode!$A$2:$D$367,4)</f>
        <v>0</v>
      </c>
      <c r="AV86" s="116"/>
    </row>
    <row r="87" spans="1:48" ht="17.25" customHeight="1" x14ac:dyDescent="0.2">
      <c r="A87" s="117">
        <f ca="1">VLOOKUP(Jahresplaner!A87,FormatCode!$A$2:$I$367,9)</f>
        <v>1</v>
      </c>
      <c r="B87" s="120">
        <f ca="1">A87</f>
        <v>1</v>
      </c>
      <c r="C87" s="122">
        <f ca="1">A87+VLOOKUP(Jahresplaner!A87,FormatCode!$A$2:$B$367,2)</f>
        <v>1</v>
      </c>
      <c r="D87" s="124">
        <f ca="1">A87</f>
        <v>1</v>
      </c>
      <c r="E87" s="117">
        <f ca="1">VLOOKUP(Jahresplaner!E87,FormatCode!$A$2:$I$367,9)</f>
        <v>0</v>
      </c>
      <c r="F87" s="120">
        <f ca="1">E87</f>
        <v>0</v>
      </c>
      <c r="G87" s="122">
        <f ca="1">E87+VLOOKUP(Jahresplaner!E87,FormatCode!$A$2:$B$367,2)</f>
        <v>0</v>
      </c>
      <c r="H87" s="124">
        <f ca="1">E87</f>
        <v>0</v>
      </c>
      <c r="I87" s="117">
        <f ca="1">VLOOKUP(Jahresplaner!I87,FormatCode!$A$2:$I$367,9)</f>
        <v>0</v>
      </c>
      <c r="J87" s="120">
        <f ca="1">I87</f>
        <v>0</v>
      </c>
      <c r="K87" s="122">
        <f ca="1">I87+VLOOKUP(Jahresplaner!I87,FormatCode!$A$2:$B$367,2)</f>
        <v>0</v>
      </c>
      <c r="L87" s="124">
        <f ca="1">I87</f>
        <v>0</v>
      </c>
      <c r="M87" s="117">
        <f ca="1">VLOOKUP(Jahresplaner!M87,FormatCode!$A$2:$I$367,9)</f>
        <v>0</v>
      </c>
      <c r="N87" s="120">
        <f ca="1">M87</f>
        <v>0</v>
      </c>
      <c r="O87" s="122">
        <f ca="1">M87+VLOOKUP(Jahresplaner!M87,FormatCode!$A$2:$B$367,2)</f>
        <v>0</v>
      </c>
      <c r="P87" s="124">
        <f ca="1">M87</f>
        <v>0</v>
      </c>
      <c r="Q87" s="117">
        <f ca="1">VLOOKUP(Jahresplaner!Q87,FormatCode!$A$2:$I$367,9)</f>
        <v>2</v>
      </c>
      <c r="R87" s="120">
        <f ca="1">Q87</f>
        <v>2</v>
      </c>
      <c r="S87" s="122">
        <f ca="1">Q87+VLOOKUP(Jahresplaner!Q87,FormatCode!$A$2:$B$367,2)</f>
        <v>2</v>
      </c>
      <c r="T87" s="124">
        <f ca="1">Q87</f>
        <v>2</v>
      </c>
      <c r="U87" s="117">
        <f ca="1">VLOOKUP(Jahresplaner!U87,FormatCode!$A$2:$I$367,9)</f>
        <v>0</v>
      </c>
      <c r="V87" s="120">
        <f ca="1">U87</f>
        <v>0</v>
      </c>
      <c r="W87" s="122">
        <f ca="1">U87+VLOOKUP(Jahresplaner!U87,FormatCode!$A$2:$B$367,2)</f>
        <v>0</v>
      </c>
      <c r="X87" s="124">
        <f ca="1">U87</f>
        <v>0</v>
      </c>
      <c r="Y87" s="117">
        <f ca="1">VLOOKUP(Jahresplaner!Y87,FormatCode!$A$2:$I$367,9)</f>
        <v>0</v>
      </c>
      <c r="Z87" s="120">
        <f ca="1">Y87</f>
        <v>0</v>
      </c>
      <c r="AA87" s="122">
        <f ca="1">Y87+VLOOKUP(Jahresplaner!Y87,FormatCode!$A$2:$B$367,2)</f>
        <v>0</v>
      </c>
      <c r="AB87" s="124">
        <f ca="1">Y87</f>
        <v>0</v>
      </c>
      <c r="AC87" s="117">
        <f ca="1">VLOOKUP(Jahresplaner!AC87,FormatCode!$A$2:$I$367,9)</f>
        <v>0</v>
      </c>
      <c r="AD87" s="120">
        <f ca="1">AC87</f>
        <v>0</v>
      </c>
      <c r="AE87" s="122">
        <f ca="1">AC87+VLOOKUP(Jahresplaner!AC87,FormatCode!$A$2:$B$367,2)</f>
        <v>0</v>
      </c>
      <c r="AF87" s="124">
        <f ca="1">AC87</f>
        <v>0</v>
      </c>
      <c r="AG87" s="117">
        <f ca="1">VLOOKUP(Jahresplaner!AG87,FormatCode!$A$2:$I$367,9)</f>
        <v>0</v>
      </c>
      <c r="AH87" s="120">
        <f ca="1">AG87</f>
        <v>0</v>
      </c>
      <c r="AI87" s="122">
        <f ca="1">AG87+VLOOKUP(Jahresplaner!AG87,FormatCode!$A$2:$B$367,2)</f>
        <v>0</v>
      </c>
      <c r="AJ87" s="124">
        <f ca="1">AG87</f>
        <v>0</v>
      </c>
      <c r="AK87" s="117">
        <f ca="1">VLOOKUP(Jahresplaner!AK87,FormatCode!$A$2:$I$367,9)</f>
        <v>1</v>
      </c>
      <c r="AL87" s="120">
        <f ca="1">AK87</f>
        <v>1</v>
      </c>
      <c r="AM87" s="122">
        <f ca="1">AK87+VLOOKUP(Jahresplaner!AK87,FormatCode!$A$2:$B$367,2)</f>
        <v>1</v>
      </c>
      <c r="AN87" s="124">
        <f ca="1">AK87</f>
        <v>1</v>
      </c>
      <c r="AO87" s="117">
        <f ca="1">VLOOKUP(Jahresplaner!AO87,FormatCode!$A$2:$I$367,9)</f>
        <v>0</v>
      </c>
      <c r="AP87" s="120">
        <f ca="1">AO87</f>
        <v>0</v>
      </c>
      <c r="AQ87" s="122">
        <f ca="1">AO87+VLOOKUP(Jahresplaner!AO87,FormatCode!$A$2:$B$367,2)</f>
        <v>0</v>
      </c>
      <c r="AR87" s="124">
        <f ca="1">AO87</f>
        <v>0</v>
      </c>
      <c r="AS87" s="117">
        <f ca="1">VLOOKUP(Jahresplaner!AS87,FormatCode!$A$2:$I$367,9)</f>
        <v>0</v>
      </c>
      <c r="AT87" s="120">
        <f ca="1">AS87</f>
        <v>0</v>
      </c>
      <c r="AU87" s="122">
        <f ca="1">AS87+VLOOKUP(Jahresplaner!AS87,FormatCode!$A$2:$B$367,2)</f>
        <v>0</v>
      </c>
      <c r="AV87" s="124">
        <f ca="1">AS87</f>
        <v>0</v>
      </c>
    </row>
    <row r="88" spans="1:48" ht="17.25" customHeight="1" x14ac:dyDescent="0.2">
      <c r="A88" s="118"/>
      <c r="B88" s="121"/>
      <c r="C88" s="123"/>
      <c r="D88" s="125"/>
      <c r="E88" s="118"/>
      <c r="F88" s="121"/>
      <c r="G88" s="123"/>
      <c r="H88" s="125"/>
      <c r="I88" s="118"/>
      <c r="J88" s="121"/>
      <c r="K88" s="123"/>
      <c r="L88" s="125"/>
      <c r="M88" s="118"/>
      <c r="N88" s="121"/>
      <c r="O88" s="123"/>
      <c r="P88" s="125"/>
      <c r="Q88" s="118"/>
      <c r="R88" s="121"/>
      <c r="S88" s="123"/>
      <c r="T88" s="125"/>
      <c r="U88" s="118"/>
      <c r="V88" s="121"/>
      <c r="W88" s="123"/>
      <c r="X88" s="125"/>
      <c r="Y88" s="118"/>
      <c r="Z88" s="121"/>
      <c r="AA88" s="123"/>
      <c r="AB88" s="125"/>
      <c r="AC88" s="118"/>
      <c r="AD88" s="121"/>
      <c r="AE88" s="123"/>
      <c r="AF88" s="125"/>
      <c r="AG88" s="118"/>
      <c r="AH88" s="121"/>
      <c r="AI88" s="123"/>
      <c r="AJ88" s="125"/>
      <c r="AK88" s="118"/>
      <c r="AL88" s="121"/>
      <c r="AM88" s="123"/>
      <c r="AN88" s="125"/>
      <c r="AO88" s="118"/>
      <c r="AP88" s="121"/>
      <c r="AQ88" s="123"/>
      <c r="AR88" s="125"/>
      <c r="AS88" s="118"/>
      <c r="AT88" s="121"/>
      <c r="AU88" s="123"/>
      <c r="AV88" s="125"/>
    </row>
    <row r="89" spans="1:48" ht="17.25" customHeight="1" x14ac:dyDescent="0.2">
      <c r="A89" s="118"/>
      <c r="B89" s="121"/>
      <c r="C89" s="21">
        <f ca="1">A87+VLOOKUP(Jahresplaner!A87,FormatCode!$A$2:$C$367,3)</f>
        <v>1</v>
      </c>
      <c r="D89" s="115">
        <f ca="1">A87</f>
        <v>1</v>
      </c>
      <c r="E89" s="118"/>
      <c r="F89" s="121"/>
      <c r="G89" s="21">
        <f ca="1">E87+VLOOKUP(Jahresplaner!E87,FormatCode!$A$2:$C$367,3)</f>
        <v>0</v>
      </c>
      <c r="H89" s="115">
        <f ca="1">E87</f>
        <v>0</v>
      </c>
      <c r="I89" s="118"/>
      <c r="J89" s="121"/>
      <c r="K89" s="21">
        <f ca="1">I87+VLOOKUP(Jahresplaner!I87,FormatCode!$A$2:$C$367,3)</f>
        <v>0</v>
      </c>
      <c r="L89" s="115">
        <f ca="1">I87</f>
        <v>0</v>
      </c>
      <c r="M89" s="118"/>
      <c r="N89" s="121"/>
      <c r="O89" s="21">
        <f ca="1">M87+VLOOKUP(Jahresplaner!M87,FormatCode!$A$2:$C$367,3)</f>
        <v>0</v>
      </c>
      <c r="P89" s="115">
        <f ca="1">M87</f>
        <v>0</v>
      </c>
      <c r="Q89" s="118"/>
      <c r="R89" s="121"/>
      <c r="S89" s="21">
        <f ca="1">Q87+VLOOKUP(Jahresplaner!Q87,FormatCode!$A$2:$C$367,3)</f>
        <v>2</v>
      </c>
      <c r="T89" s="115">
        <f ca="1">Q87</f>
        <v>2</v>
      </c>
      <c r="U89" s="118"/>
      <c r="V89" s="121"/>
      <c r="W89" s="21">
        <f ca="1">U87+VLOOKUP(Jahresplaner!U87,FormatCode!$A$2:$C$367,3)</f>
        <v>0</v>
      </c>
      <c r="X89" s="115">
        <f ca="1">U87</f>
        <v>0</v>
      </c>
      <c r="Y89" s="118"/>
      <c r="Z89" s="121"/>
      <c r="AA89" s="21">
        <f ca="1">Y87+VLOOKUP(Jahresplaner!Y87,FormatCode!$A$2:$C$367,3)</f>
        <v>0</v>
      </c>
      <c r="AB89" s="115">
        <f ca="1">Y87</f>
        <v>0</v>
      </c>
      <c r="AC89" s="118"/>
      <c r="AD89" s="121"/>
      <c r="AE89" s="21">
        <f ca="1">AC87+VLOOKUP(Jahresplaner!AC87,FormatCode!$A$2:$C$367,3)</f>
        <v>0</v>
      </c>
      <c r="AF89" s="115">
        <f ca="1">AC87</f>
        <v>0</v>
      </c>
      <c r="AG89" s="118"/>
      <c r="AH89" s="121"/>
      <c r="AI89" s="21">
        <f ca="1">AG87+VLOOKUP(Jahresplaner!AG87,FormatCode!$A$2:$C$367,3)</f>
        <v>0</v>
      </c>
      <c r="AJ89" s="115">
        <f ca="1">AG87</f>
        <v>0</v>
      </c>
      <c r="AK89" s="118"/>
      <c r="AL89" s="121"/>
      <c r="AM89" s="21">
        <f ca="1">AK87+VLOOKUP(Jahresplaner!AK87,FormatCode!$A$2:$C$367,3)</f>
        <v>1</v>
      </c>
      <c r="AN89" s="115">
        <f ca="1">AK87</f>
        <v>1</v>
      </c>
      <c r="AO89" s="118"/>
      <c r="AP89" s="121"/>
      <c r="AQ89" s="21">
        <f ca="1">AO87+VLOOKUP(Jahresplaner!AO87,FormatCode!$A$2:$C$367,3)</f>
        <v>0</v>
      </c>
      <c r="AR89" s="115">
        <f ca="1">AO87</f>
        <v>0</v>
      </c>
      <c r="AS89" s="118"/>
      <c r="AT89" s="121"/>
      <c r="AU89" s="21">
        <f ca="1">AS87+VLOOKUP(Jahresplaner!AS87,FormatCode!$A$2:$C$367,3)</f>
        <v>0</v>
      </c>
      <c r="AV89" s="115">
        <f ca="1">AS87</f>
        <v>0</v>
      </c>
    </row>
    <row r="90" spans="1:48" ht="17.25" customHeight="1" thickBot="1" x14ac:dyDescent="0.25">
      <c r="A90" s="119"/>
      <c r="B90" s="15">
        <f ca="1">A87</f>
        <v>1</v>
      </c>
      <c r="C90" s="22">
        <f ca="1">A87+VLOOKUP(Jahresplaner!A87,FormatCode!$A$2:$D$367,4)</f>
        <v>1</v>
      </c>
      <c r="D90" s="116"/>
      <c r="E90" s="119"/>
      <c r="F90" s="15">
        <f ca="1">E87</f>
        <v>0</v>
      </c>
      <c r="G90" s="22">
        <f ca="1">E87+VLOOKUP(Jahresplaner!E87,FormatCode!$A$2:$D$367,4)</f>
        <v>0</v>
      </c>
      <c r="H90" s="116"/>
      <c r="I90" s="119"/>
      <c r="J90" s="15">
        <f ca="1">I87</f>
        <v>0</v>
      </c>
      <c r="K90" s="22">
        <f ca="1">I87+VLOOKUP(Jahresplaner!I87,FormatCode!$A$2:$D$367,4)</f>
        <v>0</v>
      </c>
      <c r="L90" s="116"/>
      <c r="M90" s="119"/>
      <c r="N90" s="15">
        <f ca="1">M87</f>
        <v>0</v>
      </c>
      <c r="O90" s="22">
        <f ca="1">M87+VLOOKUP(Jahresplaner!M87,FormatCode!$A$2:$D$367,4)</f>
        <v>0</v>
      </c>
      <c r="P90" s="116"/>
      <c r="Q90" s="119"/>
      <c r="R90" s="15">
        <f ca="1">Q87</f>
        <v>2</v>
      </c>
      <c r="S90" s="22">
        <f ca="1">Q87+VLOOKUP(Jahresplaner!Q87,FormatCode!$A$2:$D$367,4)</f>
        <v>2</v>
      </c>
      <c r="T90" s="116"/>
      <c r="U90" s="119"/>
      <c r="V90" s="15">
        <f ca="1">U87</f>
        <v>0</v>
      </c>
      <c r="W90" s="22">
        <f ca="1">U87+VLOOKUP(Jahresplaner!U87,FormatCode!$A$2:$D$367,4)</f>
        <v>0</v>
      </c>
      <c r="X90" s="116"/>
      <c r="Y90" s="119"/>
      <c r="Z90" s="15">
        <f ca="1">Y87</f>
        <v>0</v>
      </c>
      <c r="AA90" s="22">
        <f ca="1">Y87+VLOOKUP(Jahresplaner!Y87,FormatCode!$A$2:$D$367,4)</f>
        <v>0</v>
      </c>
      <c r="AB90" s="116"/>
      <c r="AC90" s="119"/>
      <c r="AD90" s="15">
        <f ca="1">AC87</f>
        <v>0</v>
      </c>
      <c r="AE90" s="22">
        <f ca="1">AC87+VLOOKUP(Jahresplaner!AC87,FormatCode!$A$2:$D$367,4)</f>
        <v>0</v>
      </c>
      <c r="AF90" s="116"/>
      <c r="AG90" s="119"/>
      <c r="AH90" s="15">
        <f ca="1">AG87</f>
        <v>0</v>
      </c>
      <c r="AI90" s="22">
        <f ca="1">AG87+VLOOKUP(Jahresplaner!AG87,FormatCode!$A$2:$D$367,4)</f>
        <v>0</v>
      </c>
      <c r="AJ90" s="116"/>
      <c r="AK90" s="119"/>
      <c r="AL90" s="15">
        <f ca="1">AK87</f>
        <v>1</v>
      </c>
      <c r="AM90" s="22">
        <f ca="1">AK87+VLOOKUP(Jahresplaner!AK87,FormatCode!$A$2:$D$367,4)</f>
        <v>1</v>
      </c>
      <c r="AN90" s="116"/>
      <c r="AO90" s="119"/>
      <c r="AP90" s="15">
        <f ca="1">AO87</f>
        <v>0</v>
      </c>
      <c r="AQ90" s="22">
        <f ca="1">AO87+VLOOKUP(Jahresplaner!AO87,FormatCode!$A$2:$D$367,4)</f>
        <v>0</v>
      </c>
      <c r="AR90" s="116"/>
      <c r="AS90" s="119"/>
      <c r="AT90" s="15">
        <f ca="1">AS87</f>
        <v>0</v>
      </c>
      <c r="AU90" s="22">
        <f ca="1">AS87+VLOOKUP(Jahresplaner!AS87,FormatCode!$A$2:$D$367,4)</f>
        <v>0</v>
      </c>
      <c r="AV90" s="116"/>
    </row>
    <row r="91" spans="1:48" ht="17.25" customHeight="1" x14ac:dyDescent="0.2">
      <c r="A91" s="117">
        <f ca="1">VLOOKUP(Jahresplaner!A91,FormatCode!$A$2:$I$367,9)</f>
        <v>2</v>
      </c>
      <c r="B91" s="120">
        <f ca="1">A91</f>
        <v>2</v>
      </c>
      <c r="C91" s="122">
        <f ca="1">A91+VLOOKUP(Jahresplaner!A91,FormatCode!$A$2:$B$367,2)</f>
        <v>2</v>
      </c>
      <c r="D91" s="124">
        <f ca="1">A91</f>
        <v>2</v>
      </c>
      <c r="E91" s="117">
        <f ca="1">VLOOKUP(Jahresplaner!E91,FormatCode!$A$2:$I$367,9)</f>
        <v>0</v>
      </c>
      <c r="F91" s="120">
        <f ca="1">E91</f>
        <v>0</v>
      </c>
      <c r="G91" s="122">
        <f ca="1">E91+VLOOKUP(Jahresplaner!E91,FormatCode!$A$2:$B$367,2)</f>
        <v>0</v>
      </c>
      <c r="H91" s="124">
        <f ca="1">E91</f>
        <v>0</v>
      </c>
      <c r="I91" s="117">
        <f ca="1">VLOOKUP(Jahresplaner!I91,FormatCode!$A$2:$I$367,9)</f>
        <v>0</v>
      </c>
      <c r="J91" s="120">
        <f ca="1">I91</f>
        <v>0</v>
      </c>
      <c r="K91" s="122">
        <f ca="1">I91+VLOOKUP(Jahresplaner!I91,FormatCode!$A$2:$B$367,2)</f>
        <v>0</v>
      </c>
      <c r="L91" s="124">
        <f ca="1">I91</f>
        <v>0</v>
      </c>
      <c r="M91" s="117">
        <f ca="1">VLOOKUP(Jahresplaner!M91,FormatCode!$A$2:$I$367,9)</f>
        <v>1</v>
      </c>
      <c r="N91" s="120">
        <f ca="1">M91</f>
        <v>1</v>
      </c>
      <c r="O91" s="122">
        <f ca="1">M91+VLOOKUP(Jahresplaner!M91,FormatCode!$A$2:$B$367,2)</f>
        <v>1</v>
      </c>
      <c r="P91" s="124">
        <f ca="1">M91</f>
        <v>1</v>
      </c>
      <c r="Q91" s="117">
        <f ca="1">VLOOKUP(Jahresplaner!Q91,FormatCode!$A$2:$I$367,9)</f>
        <v>0</v>
      </c>
      <c r="R91" s="120">
        <f ca="1">Q91</f>
        <v>0</v>
      </c>
      <c r="S91" s="122">
        <f ca="1">Q91+VLOOKUP(Jahresplaner!Q91,FormatCode!$A$2:$B$367,2)</f>
        <v>0</v>
      </c>
      <c r="T91" s="124">
        <f ca="1">Q91</f>
        <v>0</v>
      </c>
      <c r="U91" s="117">
        <f ca="1">VLOOKUP(Jahresplaner!U91,FormatCode!$A$2:$I$367,9)</f>
        <v>0</v>
      </c>
      <c r="V91" s="120">
        <f ca="1">U91</f>
        <v>0</v>
      </c>
      <c r="W91" s="122">
        <f ca="1">U91+VLOOKUP(Jahresplaner!U91,FormatCode!$A$2:$B$367,2)</f>
        <v>0</v>
      </c>
      <c r="X91" s="124">
        <f ca="1">U91</f>
        <v>0</v>
      </c>
      <c r="Y91" s="117">
        <f ca="1">VLOOKUP(Jahresplaner!Y91,FormatCode!$A$2:$I$367,9)</f>
        <v>1</v>
      </c>
      <c r="Z91" s="120">
        <f ca="1">Y91</f>
        <v>1</v>
      </c>
      <c r="AA91" s="122">
        <f ca="1">Y91+VLOOKUP(Jahresplaner!Y91,FormatCode!$A$2:$B$367,2)</f>
        <v>1</v>
      </c>
      <c r="AB91" s="124">
        <f ca="1">Y91</f>
        <v>1</v>
      </c>
      <c r="AC91" s="117">
        <f ca="1">VLOOKUP(Jahresplaner!AC91,FormatCode!$A$2:$I$367,9)</f>
        <v>0</v>
      </c>
      <c r="AD91" s="120">
        <f ca="1">AC91</f>
        <v>0</v>
      </c>
      <c r="AE91" s="122">
        <f ca="1">AC91+VLOOKUP(Jahresplaner!AC91,FormatCode!$A$2:$B$367,2)</f>
        <v>0</v>
      </c>
      <c r="AF91" s="124">
        <f ca="1">AC91</f>
        <v>0</v>
      </c>
      <c r="AG91" s="117">
        <f ca="1">VLOOKUP(Jahresplaner!AG91,FormatCode!$A$2:$I$367,9)</f>
        <v>0</v>
      </c>
      <c r="AH91" s="120">
        <f ca="1">AG91</f>
        <v>0</v>
      </c>
      <c r="AI91" s="122">
        <f ca="1">AG91+VLOOKUP(Jahresplaner!AG91,FormatCode!$A$2:$B$367,2)</f>
        <v>0</v>
      </c>
      <c r="AJ91" s="124">
        <f ca="1">AG91</f>
        <v>0</v>
      </c>
      <c r="AK91" s="117">
        <f ca="1">VLOOKUP(Jahresplaner!AK91,FormatCode!$A$2:$I$367,9)</f>
        <v>2</v>
      </c>
      <c r="AL91" s="120">
        <f ca="1">AK91</f>
        <v>2</v>
      </c>
      <c r="AM91" s="122">
        <f ca="1">AK91+VLOOKUP(Jahresplaner!AK91,FormatCode!$A$2:$B$367,2)</f>
        <v>2</v>
      </c>
      <c r="AN91" s="124">
        <f ca="1">AK91</f>
        <v>2</v>
      </c>
      <c r="AO91" s="117">
        <f ca="1">VLOOKUP(Jahresplaner!AO91,FormatCode!$A$2:$I$367,9)</f>
        <v>0</v>
      </c>
      <c r="AP91" s="120">
        <f ca="1">AO91</f>
        <v>0</v>
      </c>
      <c r="AQ91" s="122">
        <f ca="1">AO91+VLOOKUP(Jahresplaner!AO91,FormatCode!$A$2:$B$367,2)</f>
        <v>0</v>
      </c>
      <c r="AR91" s="124">
        <f ca="1">AO91</f>
        <v>0</v>
      </c>
      <c r="AS91" s="117">
        <f ca="1">VLOOKUP(Jahresplaner!AS91,FormatCode!$A$2:$I$367,9)</f>
        <v>0</v>
      </c>
      <c r="AT91" s="120">
        <f ca="1">AS91</f>
        <v>0</v>
      </c>
      <c r="AU91" s="122">
        <f ca="1">AS91+VLOOKUP(Jahresplaner!AS91,FormatCode!$A$2:$B$367,2)</f>
        <v>0</v>
      </c>
      <c r="AV91" s="124">
        <f ca="1">AS91</f>
        <v>0</v>
      </c>
    </row>
    <row r="92" spans="1:48" ht="17.25" customHeight="1" x14ac:dyDescent="0.2">
      <c r="A92" s="118"/>
      <c r="B92" s="121"/>
      <c r="C92" s="123"/>
      <c r="D92" s="125"/>
      <c r="E92" s="118"/>
      <c r="F92" s="121"/>
      <c r="G92" s="123"/>
      <c r="H92" s="125"/>
      <c r="I92" s="118"/>
      <c r="J92" s="121"/>
      <c r="K92" s="123"/>
      <c r="L92" s="125"/>
      <c r="M92" s="118"/>
      <c r="N92" s="121"/>
      <c r="O92" s="123"/>
      <c r="P92" s="125"/>
      <c r="Q92" s="118"/>
      <c r="R92" s="121"/>
      <c r="S92" s="123"/>
      <c r="T92" s="125"/>
      <c r="U92" s="118"/>
      <c r="V92" s="121"/>
      <c r="W92" s="123"/>
      <c r="X92" s="125"/>
      <c r="Y92" s="118"/>
      <c r="Z92" s="121"/>
      <c r="AA92" s="123"/>
      <c r="AB92" s="125"/>
      <c r="AC92" s="118"/>
      <c r="AD92" s="121"/>
      <c r="AE92" s="123"/>
      <c r="AF92" s="125"/>
      <c r="AG92" s="118"/>
      <c r="AH92" s="121"/>
      <c r="AI92" s="123"/>
      <c r="AJ92" s="125"/>
      <c r="AK92" s="118"/>
      <c r="AL92" s="121"/>
      <c r="AM92" s="123"/>
      <c r="AN92" s="125"/>
      <c r="AO92" s="118"/>
      <c r="AP92" s="121"/>
      <c r="AQ92" s="123"/>
      <c r="AR92" s="125"/>
      <c r="AS92" s="118"/>
      <c r="AT92" s="121"/>
      <c r="AU92" s="123"/>
      <c r="AV92" s="125"/>
    </row>
    <row r="93" spans="1:48" ht="17.25" customHeight="1" x14ac:dyDescent="0.2">
      <c r="A93" s="118"/>
      <c r="B93" s="121"/>
      <c r="C93" s="21">
        <f ca="1">A91+VLOOKUP(Jahresplaner!A91,FormatCode!$A$2:$C$367,3)</f>
        <v>2</v>
      </c>
      <c r="D93" s="115">
        <f ca="1">A91</f>
        <v>2</v>
      </c>
      <c r="E93" s="118"/>
      <c r="F93" s="121"/>
      <c r="G93" s="21">
        <f ca="1">E91+VLOOKUP(Jahresplaner!E91,FormatCode!$A$2:$C$367,3)</f>
        <v>0</v>
      </c>
      <c r="H93" s="115">
        <f ca="1">E91</f>
        <v>0</v>
      </c>
      <c r="I93" s="118"/>
      <c r="J93" s="121"/>
      <c r="K93" s="21">
        <f ca="1">I91+VLOOKUP(Jahresplaner!I91,FormatCode!$A$2:$C$367,3)</f>
        <v>0</v>
      </c>
      <c r="L93" s="115">
        <f ca="1">I91</f>
        <v>0</v>
      </c>
      <c r="M93" s="118"/>
      <c r="N93" s="121"/>
      <c r="O93" s="21">
        <f ca="1">M91+VLOOKUP(Jahresplaner!M91,FormatCode!$A$2:$C$367,3)</f>
        <v>1</v>
      </c>
      <c r="P93" s="115">
        <f ca="1">M91</f>
        <v>1</v>
      </c>
      <c r="Q93" s="118"/>
      <c r="R93" s="121"/>
      <c r="S93" s="21">
        <f ca="1">Q91+VLOOKUP(Jahresplaner!Q91,FormatCode!$A$2:$C$367,3)</f>
        <v>0</v>
      </c>
      <c r="T93" s="115">
        <f ca="1">Q91</f>
        <v>0</v>
      </c>
      <c r="U93" s="118"/>
      <c r="V93" s="121"/>
      <c r="W93" s="21">
        <f ca="1">U91+VLOOKUP(Jahresplaner!U91,FormatCode!$A$2:$C$367,3)</f>
        <v>0</v>
      </c>
      <c r="X93" s="115">
        <f ca="1">U91</f>
        <v>0</v>
      </c>
      <c r="Y93" s="118"/>
      <c r="Z93" s="121"/>
      <c r="AA93" s="21">
        <f ca="1">Y91+VLOOKUP(Jahresplaner!Y91,FormatCode!$A$2:$C$367,3)</f>
        <v>1</v>
      </c>
      <c r="AB93" s="115">
        <f ca="1">Y91</f>
        <v>1</v>
      </c>
      <c r="AC93" s="118"/>
      <c r="AD93" s="121"/>
      <c r="AE93" s="21">
        <f ca="1">AC91+VLOOKUP(Jahresplaner!AC91,FormatCode!$A$2:$C$367,3)</f>
        <v>0</v>
      </c>
      <c r="AF93" s="115">
        <f ca="1">AC91</f>
        <v>0</v>
      </c>
      <c r="AG93" s="118"/>
      <c r="AH93" s="121"/>
      <c r="AI93" s="21">
        <f ca="1">AG91+VLOOKUP(Jahresplaner!AG91,FormatCode!$A$2:$C$367,3)</f>
        <v>0</v>
      </c>
      <c r="AJ93" s="115">
        <f ca="1">AG91</f>
        <v>0</v>
      </c>
      <c r="AK93" s="118"/>
      <c r="AL93" s="121"/>
      <c r="AM93" s="21">
        <f ca="1">AK91+VLOOKUP(Jahresplaner!AK91,FormatCode!$A$2:$C$367,3)</f>
        <v>2</v>
      </c>
      <c r="AN93" s="115">
        <f ca="1">AK91</f>
        <v>2</v>
      </c>
      <c r="AO93" s="118"/>
      <c r="AP93" s="121"/>
      <c r="AQ93" s="21">
        <f ca="1">AO91+VLOOKUP(Jahresplaner!AO91,FormatCode!$A$2:$C$367,3)</f>
        <v>0</v>
      </c>
      <c r="AR93" s="115">
        <f ca="1">AO91</f>
        <v>0</v>
      </c>
      <c r="AS93" s="118"/>
      <c r="AT93" s="121"/>
      <c r="AU93" s="21">
        <f ca="1">AS91+VLOOKUP(Jahresplaner!AS91,FormatCode!$A$2:$C$367,3)</f>
        <v>0</v>
      </c>
      <c r="AV93" s="115">
        <f ca="1">AS91</f>
        <v>0</v>
      </c>
    </row>
    <row r="94" spans="1:48" ht="17.25" customHeight="1" thickBot="1" x14ac:dyDescent="0.25">
      <c r="A94" s="119"/>
      <c r="B94" s="15">
        <f ca="1">A91</f>
        <v>2</v>
      </c>
      <c r="C94" s="22">
        <f ca="1">A91+VLOOKUP(Jahresplaner!A91,FormatCode!$A$2:$D$367,4)</f>
        <v>2</v>
      </c>
      <c r="D94" s="116"/>
      <c r="E94" s="119"/>
      <c r="F94" s="15">
        <f ca="1">E91</f>
        <v>0</v>
      </c>
      <c r="G94" s="22">
        <f ca="1">E91+VLOOKUP(Jahresplaner!E91,FormatCode!$A$2:$D$367,4)</f>
        <v>0</v>
      </c>
      <c r="H94" s="116"/>
      <c r="I94" s="119"/>
      <c r="J94" s="15">
        <f ca="1">I91</f>
        <v>0</v>
      </c>
      <c r="K94" s="22">
        <f ca="1">I91+VLOOKUP(Jahresplaner!I91,FormatCode!$A$2:$D$367,4)</f>
        <v>0</v>
      </c>
      <c r="L94" s="116"/>
      <c r="M94" s="119"/>
      <c r="N94" s="15">
        <f ca="1">M91</f>
        <v>1</v>
      </c>
      <c r="O94" s="22">
        <f ca="1">M91+VLOOKUP(Jahresplaner!M91,FormatCode!$A$2:$D$367,4)</f>
        <v>1</v>
      </c>
      <c r="P94" s="116"/>
      <c r="Q94" s="119"/>
      <c r="R94" s="15">
        <f ca="1">Q91</f>
        <v>0</v>
      </c>
      <c r="S94" s="22">
        <f ca="1">Q91+VLOOKUP(Jahresplaner!Q91,FormatCode!$A$2:$D$367,4)</f>
        <v>0</v>
      </c>
      <c r="T94" s="116"/>
      <c r="U94" s="119"/>
      <c r="V94" s="15">
        <f ca="1">U91</f>
        <v>0</v>
      </c>
      <c r="W94" s="22">
        <f ca="1">U91+VLOOKUP(Jahresplaner!U91,FormatCode!$A$2:$D$367,4)</f>
        <v>0</v>
      </c>
      <c r="X94" s="116"/>
      <c r="Y94" s="119"/>
      <c r="Z94" s="15">
        <f ca="1">Y91</f>
        <v>1</v>
      </c>
      <c r="AA94" s="22">
        <f ca="1">Y91+VLOOKUP(Jahresplaner!Y91,FormatCode!$A$2:$D$367,4)</f>
        <v>1</v>
      </c>
      <c r="AB94" s="116"/>
      <c r="AC94" s="119"/>
      <c r="AD94" s="15">
        <f ca="1">AC91</f>
        <v>0</v>
      </c>
      <c r="AE94" s="22">
        <f ca="1">AC91+VLOOKUP(Jahresplaner!AC91,FormatCode!$A$2:$D$367,4)</f>
        <v>0</v>
      </c>
      <c r="AF94" s="116"/>
      <c r="AG94" s="119"/>
      <c r="AH94" s="15">
        <f ca="1">AG91</f>
        <v>0</v>
      </c>
      <c r="AI94" s="22">
        <f ca="1">AG91+VLOOKUP(Jahresplaner!AG91,FormatCode!$A$2:$D$367,4)</f>
        <v>0</v>
      </c>
      <c r="AJ94" s="116"/>
      <c r="AK94" s="119"/>
      <c r="AL94" s="15">
        <f ca="1">AK91</f>
        <v>2</v>
      </c>
      <c r="AM94" s="22">
        <f ca="1">AK91+VLOOKUP(Jahresplaner!AK91,FormatCode!$A$2:$D$367,4)</f>
        <v>2</v>
      </c>
      <c r="AN94" s="116"/>
      <c r="AO94" s="119"/>
      <c r="AP94" s="15">
        <f ca="1">AO91</f>
        <v>0</v>
      </c>
      <c r="AQ94" s="22">
        <f ca="1">AO91+VLOOKUP(Jahresplaner!AO91,FormatCode!$A$2:$D$367,4)</f>
        <v>0</v>
      </c>
      <c r="AR94" s="116"/>
      <c r="AS94" s="119"/>
      <c r="AT94" s="15">
        <f ca="1">AS91</f>
        <v>0</v>
      </c>
      <c r="AU94" s="22">
        <f ca="1">AS91+VLOOKUP(Jahresplaner!AS91,FormatCode!$A$2:$D$367,4)</f>
        <v>0</v>
      </c>
      <c r="AV94" s="116"/>
    </row>
    <row r="95" spans="1:48" ht="17.25" customHeight="1" x14ac:dyDescent="0.2">
      <c r="A95" s="117">
        <f ca="1">VLOOKUP(Jahresplaner!A95,FormatCode!$A$2:$I$367,9)</f>
        <v>0</v>
      </c>
      <c r="B95" s="120">
        <f ca="1">A95</f>
        <v>0</v>
      </c>
      <c r="C95" s="122">
        <f ca="1">A95+VLOOKUP(Jahresplaner!A95,FormatCode!$A$2:$B$367,2)</f>
        <v>0</v>
      </c>
      <c r="D95" s="124">
        <f ca="1">A95</f>
        <v>0</v>
      </c>
      <c r="E95" s="117">
        <f ca="1">VLOOKUP(Jahresplaner!E95,FormatCode!$A$2:$I$367,9)</f>
        <v>0</v>
      </c>
      <c r="F95" s="120">
        <f ca="1">E95</f>
        <v>0</v>
      </c>
      <c r="G95" s="122">
        <f ca="1">E95+VLOOKUP(Jahresplaner!E95,FormatCode!$A$2:$B$367,2)</f>
        <v>4</v>
      </c>
      <c r="H95" s="124">
        <f ca="1">E95</f>
        <v>0</v>
      </c>
      <c r="I95" s="117">
        <f ca="1">VLOOKUP(Jahresplaner!I95,FormatCode!$A$2:$I$367,9)</f>
        <v>0</v>
      </c>
      <c r="J95" s="120">
        <f ca="1">I95</f>
        <v>0</v>
      </c>
      <c r="K95" s="122">
        <f ca="1">I95+VLOOKUP(Jahresplaner!I95,FormatCode!$A$2:$B$367,2)</f>
        <v>0</v>
      </c>
      <c r="L95" s="124">
        <f ca="1">I95</f>
        <v>0</v>
      </c>
      <c r="M95" s="117">
        <f ca="1">VLOOKUP(Jahresplaner!M95,FormatCode!$A$2:$I$367,9)</f>
        <v>2</v>
      </c>
      <c r="N95" s="120">
        <f ca="1">M95</f>
        <v>2</v>
      </c>
      <c r="O95" s="122">
        <f ca="1">M95+VLOOKUP(Jahresplaner!M95,FormatCode!$A$2:$B$367,2)</f>
        <v>2</v>
      </c>
      <c r="P95" s="124">
        <f ca="1">M95</f>
        <v>2</v>
      </c>
      <c r="Q95" s="117">
        <f ca="1">VLOOKUP(Jahresplaner!Q95,FormatCode!$A$2:$I$367,9)</f>
        <v>0</v>
      </c>
      <c r="R95" s="120">
        <f ca="1">Q95</f>
        <v>0</v>
      </c>
      <c r="S95" s="122">
        <f ca="1">Q95+VLOOKUP(Jahresplaner!Q95,FormatCode!$A$2:$B$367,2)</f>
        <v>0</v>
      </c>
      <c r="T95" s="124">
        <f ca="1">Q95</f>
        <v>0</v>
      </c>
      <c r="U95" s="117">
        <f ca="1">VLOOKUP(Jahresplaner!U95,FormatCode!$A$2:$I$367,9)</f>
        <v>0</v>
      </c>
      <c r="V95" s="120">
        <f ca="1">U95</f>
        <v>0</v>
      </c>
      <c r="W95" s="122">
        <f ca="1">U95+VLOOKUP(Jahresplaner!U95,FormatCode!$A$2:$B$367,2)</f>
        <v>0</v>
      </c>
      <c r="X95" s="124">
        <f ca="1">U95</f>
        <v>0</v>
      </c>
      <c r="Y95" s="117">
        <f ca="1">VLOOKUP(Jahresplaner!Y95,FormatCode!$A$2:$I$367,9)</f>
        <v>2</v>
      </c>
      <c r="Z95" s="120">
        <f ca="1">Y95</f>
        <v>2</v>
      </c>
      <c r="AA95" s="122">
        <f ca="1">Y95+VLOOKUP(Jahresplaner!Y95,FormatCode!$A$2:$B$367,2)</f>
        <v>2</v>
      </c>
      <c r="AB95" s="124">
        <f ca="1">Y95</f>
        <v>2</v>
      </c>
      <c r="AC95" s="117">
        <f ca="1">VLOOKUP(Jahresplaner!AC95,FormatCode!$A$2:$I$367,9)</f>
        <v>0</v>
      </c>
      <c r="AD95" s="120">
        <f ca="1">AC95</f>
        <v>0</v>
      </c>
      <c r="AE95" s="122">
        <f ca="1">AC95+VLOOKUP(Jahresplaner!AC95,FormatCode!$A$2:$B$367,2)</f>
        <v>0</v>
      </c>
      <c r="AF95" s="124">
        <f ca="1">AC95</f>
        <v>0</v>
      </c>
      <c r="AG95" s="117">
        <f ca="1">VLOOKUP(Jahresplaner!AG95,FormatCode!$A$2:$I$367,9)</f>
        <v>1</v>
      </c>
      <c r="AH95" s="120">
        <f ca="1">AG95</f>
        <v>1</v>
      </c>
      <c r="AI95" s="122">
        <f ca="1">AG95+VLOOKUP(Jahresplaner!AG95,FormatCode!$A$2:$B$367,2)</f>
        <v>1</v>
      </c>
      <c r="AJ95" s="124">
        <f ca="1">AG95</f>
        <v>1</v>
      </c>
      <c r="AK95" s="117">
        <f ca="1">VLOOKUP(Jahresplaner!AK95,FormatCode!$A$2:$I$367,9)</f>
        <v>0</v>
      </c>
      <c r="AL95" s="120">
        <f ca="1">AK95</f>
        <v>0</v>
      </c>
      <c r="AM95" s="122">
        <f ca="1">AK95+VLOOKUP(Jahresplaner!AK95,FormatCode!$A$2:$B$367,2)</f>
        <v>0</v>
      </c>
      <c r="AN95" s="124">
        <f ca="1">AK95</f>
        <v>0</v>
      </c>
      <c r="AO95" s="117">
        <f ca="1">VLOOKUP(Jahresplaner!AO95,FormatCode!$A$2:$I$367,9)</f>
        <v>0</v>
      </c>
      <c r="AP95" s="120">
        <f ca="1">AO95</f>
        <v>0</v>
      </c>
      <c r="AQ95" s="122">
        <f ca="1">AO95+VLOOKUP(Jahresplaner!AO95,FormatCode!$A$2:$B$367,2)</f>
        <v>0</v>
      </c>
      <c r="AR95" s="124">
        <f ca="1">AO95</f>
        <v>0</v>
      </c>
      <c r="AS95" s="117">
        <f ca="1">VLOOKUP(Jahresplaner!AS95,FormatCode!$A$2:$I$367,9)</f>
        <v>1</v>
      </c>
      <c r="AT95" s="120">
        <f ca="1">AS95</f>
        <v>1</v>
      </c>
      <c r="AU95" s="122">
        <f ca="1">AS95+VLOOKUP(Jahresplaner!AS95,FormatCode!$A$2:$B$367,2)</f>
        <v>5</v>
      </c>
      <c r="AV95" s="124">
        <f ca="1">AS95</f>
        <v>1</v>
      </c>
    </row>
    <row r="96" spans="1:48" ht="17.25" customHeight="1" x14ac:dyDescent="0.2">
      <c r="A96" s="118"/>
      <c r="B96" s="121"/>
      <c r="C96" s="123"/>
      <c r="D96" s="125"/>
      <c r="E96" s="118"/>
      <c r="F96" s="121"/>
      <c r="G96" s="123"/>
      <c r="H96" s="125"/>
      <c r="I96" s="118"/>
      <c r="J96" s="121"/>
      <c r="K96" s="123"/>
      <c r="L96" s="125"/>
      <c r="M96" s="118"/>
      <c r="N96" s="121"/>
      <c r="O96" s="123"/>
      <c r="P96" s="125"/>
      <c r="Q96" s="118"/>
      <c r="R96" s="121"/>
      <c r="S96" s="123"/>
      <c r="T96" s="125"/>
      <c r="U96" s="118"/>
      <c r="V96" s="121"/>
      <c r="W96" s="123"/>
      <c r="X96" s="125"/>
      <c r="Y96" s="118"/>
      <c r="Z96" s="121"/>
      <c r="AA96" s="123"/>
      <c r="AB96" s="125"/>
      <c r="AC96" s="118"/>
      <c r="AD96" s="121"/>
      <c r="AE96" s="123"/>
      <c r="AF96" s="125"/>
      <c r="AG96" s="118"/>
      <c r="AH96" s="121"/>
      <c r="AI96" s="123"/>
      <c r="AJ96" s="125"/>
      <c r="AK96" s="118"/>
      <c r="AL96" s="121"/>
      <c r="AM96" s="123"/>
      <c r="AN96" s="125"/>
      <c r="AO96" s="118"/>
      <c r="AP96" s="121"/>
      <c r="AQ96" s="123"/>
      <c r="AR96" s="125"/>
      <c r="AS96" s="118"/>
      <c r="AT96" s="121"/>
      <c r="AU96" s="123"/>
      <c r="AV96" s="125"/>
    </row>
    <row r="97" spans="1:48" ht="17.25" customHeight="1" x14ac:dyDescent="0.2">
      <c r="A97" s="118"/>
      <c r="B97" s="121"/>
      <c r="C97" s="21">
        <f ca="1">A95+VLOOKUP(Jahresplaner!A95,FormatCode!$A$2:$C$367,3)</f>
        <v>0</v>
      </c>
      <c r="D97" s="115">
        <f ca="1">A95</f>
        <v>0</v>
      </c>
      <c r="E97" s="118"/>
      <c r="F97" s="121"/>
      <c r="G97" s="21">
        <f ca="1">E95+VLOOKUP(Jahresplaner!E95,FormatCode!$A$2:$C$367,3)</f>
        <v>0</v>
      </c>
      <c r="H97" s="115">
        <f ca="1">E95</f>
        <v>0</v>
      </c>
      <c r="I97" s="118"/>
      <c r="J97" s="121"/>
      <c r="K97" s="21">
        <f ca="1">I95+VLOOKUP(Jahresplaner!I95,FormatCode!$A$2:$C$367,3)</f>
        <v>0</v>
      </c>
      <c r="L97" s="115">
        <f ca="1">I95</f>
        <v>0</v>
      </c>
      <c r="M97" s="118"/>
      <c r="N97" s="121"/>
      <c r="O97" s="21">
        <f ca="1">M95+VLOOKUP(Jahresplaner!M95,FormatCode!$A$2:$C$367,3)</f>
        <v>2</v>
      </c>
      <c r="P97" s="115">
        <f ca="1">M95</f>
        <v>2</v>
      </c>
      <c r="Q97" s="118"/>
      <c r="R97" s="121"/>
      <c r="S97" s="21">
        <f ca="1">Q95+VLOOKUP(Jahresplaner!Q95,FormatCode!$A$2:$C$367,3)</f>
        <v>0</v>
      </c>
      <c r="T97" s="115">
        <f ca="1">Q95</f>
        <v>0</v>
      </c>
      <c r="U97" s="118"/>
      <c r="V97" s="121"/>
      <c r="W97" s="21">
        <f ca="1">U95+VLOOKUP(Jahresplaner!U95,FormatCode!$A$2:$C$367,3)</f>
        <v>0</v>
      </c>
      <c r="X97" s="115">
        <f ca="1">U95</f>
        <v>0</v>
      </c>
      <c r="Y97" s="118"/>
      <c r="Z97" s="121"/>
      <c r="AA97" s="21">
        <f ca="1">Y95+VLOOKUP(Jahresplaner!Y95,FormatCode!$A$2:$C$367,3)</f>
        <v>2</v>
      </c>
      <c r="AB97" s="115">
        <f ca="1">Y95</f>
        <v>2</v>
      </c>
      <c r="AC97" s="118"/>
      <c r="AD97" s="121"/>
      <c r="AE97" s="21">
        <f ca="1">AC95+VLOOKUP(Jahresplaner!AC95,FormatCode!$A$2:$C$367,3)</f>
        <v>0</v>
      </c>
      <c r="AF97" s="115">
        <f ca="1">AC95</f>
        <v>0</v>
      </c>
      <c r="AG97" s="118"/>
      <c r="AH97" s="121"/>
      <c r="AI97" s="21">
        <f ca="1">AG95+VLOOKUP(Jahresplaner!AG95,FormatCode!$A$2:$C$367,3)</f>
        <v>1</v>
      </c>
      <c r="AJ97" s="115">
        <f ca="1">AG95</f>
        <v>1</v>
      </c>
      <c r="AK97" s="118"/>
      <c r="AL97" s="121"/>
      <c r="AM97" s="21">
        <f ca="1">AK95+VLOOKUP(Jahresplaner!AK95,FormatCode!$A$2:$C$367,3)</f>
        <v>0</v>
      </c>
      <c r="AN97" s="115">
        <f ca="1">AK95</f>
        <v>0</v>
      </c>
      <c r="AO97" s="118"/>
      <c r="AP97" s="121"/>
      <c r="AQ97" s="21">
        <f ca="1">AO95+VLOOKUP(Jahresplaner!AO95,FormatCode!$A$2:$C$367,3)</f>
        <v>0</v>
      </c>
      <c r="AR97" s="115">
        <f ca="1">AO95</f>
        <v>0</v>
      </c>
      <c r="AS97" s="118"/>
      <c r="AT97" s="121"/>
      <c r="AU97" s="21">
        <f ca="1">AS95+VLOOKUP(Jahresplaner!AS95,FormatCode!$A$2:$C$367,3)</f>
        <v>1</v>
      </c>
      <c r="AV97" s="115">
        <f ca="1">AS95</f>
        <v>1</v>
      </c>
    </row>
    <row r="98" spans="1:48" ht="17.25" customHeight="1" thickBot="1" x14ac:dyDescent="0.25">
      <c r="A98" s="119"/>
      <c r="B98" s="15">
        <f ca="1">A95</f>
        <v>0</v>
      </c>
      <c r="C98" s="22">
        <f ca="1">A95+VLOOKUP(Jahresplaner!A95,FormatCode!$A$2:$D$367,4)</f>
        <v>0</v>
      </c>
      <c r="D98" s="116"/>
      <c r="E98" s="119"/>
      <c r="F98" s="15">
        <f ca="1">E95</f>
        <v>0</v>
      </c>
      <c r="G98" s="22">
        <f ca="1">E95+VLOOKUP(Jahresplaner!E95,FormatCode!$A$2:$D$367,4)</f>
        <v>0</v>
      </c>
      <c r="H98" s="116"/>
      <c r="I98" s="119"/>
      <c r="J98" s="15">
        <f ca="1">I95</f>
        <v>0</v>
      </c>
      <c r="K98" s="22">
        <f ca="1">I95+VLOOKUP(Jahresplaner!I95,FormatCode!$A$2:$D$367,4)</f>
        <v>0</v>
      </c>
      <c r="L98" s="116"/>
      <c r="M98" s="119"/>
      <c r="N98" s="15">
        <f ca="1">M95</f>
        <v>2</v>
      </c>
      <c r="O98" s="22">
        <f ca="1">M95+VLOOKUP(Jahresplaner!M95,FormatCode!$A$2:$D$367,4)</f>
        <v>2</v>
      </c>
      <c r="P98" s="116"/>
      <c r="Q98" s="119"/>
      <c r="R98" s="15">
        <f ca="1">Q95</f>
        <v>0</v>
      </c>
      <c r="S98" s="22">
        <f ca="1">Q95+VLOOKUP(Jahresplaner!Q95,FormatCode!$A$2:$D$367,4)</f>
        <v>0</v>
      </c>
      <c r="T98" s="116"/>
      <c r="U98" s="119"/>
      <c r="V98" s="15">
        <f ca="1">U95</f>
        <v>0</v>
      </c>
      <c r="W98" s="22">
        <f ca="1">U95+VLOOKUP(Jahresplaner!U95,FormatCode!$A$2:$D$367,4)</f>
        <v>0</v>
      </c>
      <c r="X98" s="116"/>
      <c r="Y98" s="119"/>
      <c r="Z98" s="15">
        <f ca="1">Y95</f>
        <v>2</v>
      </c>
      <c r="AA98" s="22">
        <f ca="1">Y95+VLOOKUP(Jahresplaner!Y95,FormatCode!$A$2:$D$367,4)</f>
        <v>2</v>
      </c>
      <c r="AB98" s="116"/>
      <c r="AC98" s="119"/>
      <c r="AD98" s="15">
        <f ca="1">AC95</f>
        <v>0</v>
      </c>
      <c r="AE98" s="22">
        <f ca="1">AC95+VLOOKUP(Jahresplaner!AC95,FormatCode!$A$2:$D$367,4)</f>
        <v>0</v>
      </c>
      <c r="AF98" s="116"/>
      <c r="AG98" s="119"/>
      <c r="AH98" s="15">
        <f ca="1">AG95</f>
        <v>1</v>
      </c>
      <c r="AI98" s="22">
        <f ca="1">AG95+VLOOKUP(Jahresplaner!AG95,FormatCode!$A$2:$D$367,4)</f>
        <v>1</v>
      </c>
      <c r="AJ98" s="116"/>
      <c r="AK98" s="119"/>
      <c r="AL98" s="15">
        <f ca="1">AK95</f>
        <v>0</v>
      </c>
      <c r="AM98" s="22">
        <f ca="1">AK95+VLOOKUP(Jahresplaner!AK95,FormatCode!$A$2:$D$367,4)</f>
        <v>0</v>
      </c>
      <c r="AN98" s="116"/>
      <c r="AO98" s="119"/>
      <c r="AP98" s="15">
        <f ca="1">AO95</f>
        <v>0</v>
      </c>
      <c r="AQ98" s="22">
        <f ca="1">AO95+VLOOKUP(Jahresplaner!AO95,FormatCode!$A$2:$D$367,4)</f>
        <v>0</v>
      </c>
      <c r="AR98" s="116"/>
      <c r="AS98" s="119"/>
      <c r="AT98" s="15">
        <f ca="1">AS95</f>
        <v>1</v>
      </c>
      <c r="AU98" s="22">
        <f ca="1">AS95+VLOOKUP(Jahresplaner!AS95,FormatCode!$A$2:$D$367,4)</f>
        <v>1</v>
      </c>
      <c r="AV98" s="116"/>
    </row>
    <row r="99" spans="1:48" ht="17.25" customHeight="1" x14ac:dyDescent="0.2">
      <c r="A99" s="117">
        <f ca="1">VLOOKUP(Jahresplaner!A99,FormatCode!$A$2:$I$367,9)</f>
        <v>0</v>
      </c>
      <c r="B99" s="120">
        <f ca="1">A99</f>
        <v>0</v>
      </c>
      <c r="C99" s="122">
        <f ca="1">A99+VLOOKUP(Jahresplaner!A99,FormatCode!$A$2:$B$367,2)</f>
        <v>0</v>
      </c>
      <c r="D99" s="124">
        <f ca="1">A99</f>
        <v>0</v>
      </c>
      <c r="E99" s="117">
        <f ca="1">VLOOKUP(Jahresplaner!E99,FormatCode!$A$2:$I$367,9)</f>
        <v>0</v>
      </c>
      <c r="F99" s="120">
        <f ca="1">E99</f>
        <v>0</v>
      </c>
      <c r="G99" s="122">
        <f ca="1">E99+VLOOKUP(Jahresplaner!E99,FormatCode!$A$2:$B$367,2)</f>
        <v>0</v>
      </c>
      <c r="H99" s="124">
        <f ca="1">E99</f>
        <v>0</v>
      </c>
      <c r="I99" s="117">
        <f ca="1">VLOOKUP(Jahresplaner!I99,FormatCode!$A$2:$I$367,9)</f>
        <v>0</v>
      </c>
      <c r="J99" s="120">
        <f ca="1">I99</f>
        <v>0</v>
      </c>
      <c r="K99" s="122">
        <f ca="1">I99+VLOOKUP(Jahresplaner!I99,FormatCode!$A$2:$B$367,2)</f>
        <v>0</v>
      </c>
      <c r="L99" s="124">
        <f ca="1">I99</f>
        <v>0</v>
      </c>
      <c r="M99" s="117">
        <f ca="1">VLOOKUP(Jahresplaner!M99,FormatCode!$A$2:$I$367,9)</f>
        <v>0</v>
      </c>
      <c r="N99" s="120">
        <f ca="1">M99</f>
        <v>0</v>
      </c>
      <c r="O99" s="122">
        <f ca="1">M99+VLOOKUP(Jahresplaner!M99,FormatCode!$A$2:$B$367,2)</f>
        <v>0</v>
      </c>
      <c r="P99" s="124">
        <f ca="1">M99</f>
        <v>0</v>
      </c>
      <c r="Q99" s="117">
        <f ca="1">VLOOKUP(Jahresplaner!Q99,FormatCode!$A$2:$I$367,9)</f>
        <v>0</v>
      </c>
      <c r="R99" s="120">
        <f ca="1">Q99</f>
        <v>0</v>
      </c>
      <c r="S99" s="122">
        <f ca="1">Q99+VLOOKUP(Jahresplaner!Q99,FormatCode!$A$2:$B$367,2)</f>
        <v>0</v>
      </c>
      <c r="T99" s="124">
        <f ca="1">Q99</f>
        <v>0</v>
      </c>
      <c r="U99" s="117">
        <f ca="1">VLOOKUP(Jahresplaner!U99,FormatCode!$A$2:$I$367,9)</f>
        <v>1</v>
      </c>
      <c r="V99" s="120">
        <f ca="1">U99</f>
        <v>1</v>
      </c>
      <c r="W99" s="122">
        <f ca="1">U99+VLOOKUP(Jahresplaner!U99,FormatCode!$A$2:$B$367,2)</f>
        <v>1</v>
      </c>
      <c r="X99" s="124">
        <f ca="1">U99</f>
        <v>1</v>
      </c>
      <c r="Y99" s="117">
        <f ca="1">VLOOKUP(Jahresplaner!Y99,FormatCode!$A$2:$I$367,9)</f>
        <v>0</v>
      </c>
      <c r="Z99" s="120">
        <f ca="1">Y99</f>
        <v>0</v>
      </c>
      <c r="AA99" s="122">
        <f ca="1">Y99+VLOOKUP(Jahresplaner!Y99,FormatCode!$A$2:$B$367,2)</f>
        <v>0</v>
      </c>
      <c r="AB99" s="124">
        <f ca="1">Y99</f>
        <v>0</v>
      </c>
      <c r="AC99" s="117">
        <f ca="1">VLOOKUP(Jahresplaner!AC99,FormatCode!$A$2:$I$367,9)</f>
        <v>0</v>
      </c>
      <c r="AD99" s="120">
        <f ca="1">AC99</f>
        <v>0</v>
      </c>
      <c r="AE99" s="122">
        <f ca="1">AC99+VLOOKUP(Jahresplaner!AC99,FormatCode!$A$2:$B$367,2)</f>
        <v>0</v>
      </c>
      <c r="AF99" s="124">
        <f ca="1">AC99</f>
        <v>0</v>
      </c>
      <c r="AG99" s="117">
        <f ca="1">VLOOKUP(Jahresplaner!AG99,FormatCode!$A$2:$I$367,9)</f>
        <v>2</v>
      </c>
      <c r="AH99" s="120">
        <f ca="1">AG99</f>
        <v>2</v>
      </c>
      <c r="AI99" s="122">
        <f ca="1">AG99+VLOOKUP(Jahresplaner!AG99,FormatCode!$A$2:$B$367,2)</f>
        <v>2</v>
      </c>
      <c r="AJ99" s="124">
        <f ca="1">AG99</f>
        <v>2</v>
      </c>
      <c r="AK99" s="117">
        <f ca="1">VLOOKUP(Jahresplaner!AK99,FormatCode!$A$2:$I$367,9)</f>
        <v>0</v>
      </c>
      <c r="AL99" s="120">
        <f ca="1">AK99</f>
        <v>0</v>
      </c>
      <c r="AM99" s="122">
        <f ca="1">AK99+VLOOKUP(Jahresplaner!AK99,FormatCode!$A$2:$B$367,2)</f>
        <v>0</v>
      </c>
      <c r="AN99" s="124">
        <f ca="1">AK99</f>
        <v>0</v>
      </c>
      <c r="AO99" s="117">
        <f ca="1">VLOOKUP(Jahresplaner!AO99,FormatCode!$A$2:$I$367,9)</f>
        <v>0</v>
      </c>
      <c r="AP99" s="120">
        <f ca="1">AO99</f>
        <v>0</v>
      </c>
      <c r="AQ99" s="122">
        <f ca="1">AO99+VLOOKUP(Jahresplaner!AO99,FormatCode!$A$2:$B$367,2)</f>
        <v>0</v>
      </c>
      <c r="AR99" s="124">
        <f ca="1">AO99</f>
        <v>0</v>
      </c>
      <c r="AS99" s="117">
        <f ca="1">VLOOKUP(Jahresplaner!AS99,FormatCode!$A$2:$I$367,9)</f>
        <v>2</v>
      </c>
      <c r="AT99" s="120">
        <f ca="1">AS99</f>
        <v>2</v>
      </c>
      <c r="AU99" s="122">
        <f ca="1">AS99+VLOOKUP(Jahresplaner!AS99,FormatCode!$A$2:$B$367,2)</f>
        <v>6</v>
      </c>
      <c r="AV99" s="124">
        <f ca="1">AS99</f>
        <v>2</v>
      </c>
    </row>
    <row r="100" spans="1:48" ht="17.25" customHeight="1" x14ac:dyDescent="0.2">
      <c r="A100" s="118"/>
      <c r="B100" s="121"/>
      <c r="C100" s="123"/>
      <c r="D100" s="125"/>
      <c r="E100" s="118"/>
      <c r="F100" s="121"/>
      <c r="G100" s="123"/>
      <c r="H100" s="125"/>
      <c r="I100" s="118"/>
      <c r="J100" s="121"/>
      <c r="K100" s="123"/>
      <c r="L100" s="125"/>
      <c r="M100" s="118"/>
      <c r="N100" s="121"/>
      <c r="O100" s="123"/>
      <c r="P100" s="125"/>
      <c r="Q100" s="118"/>
      <c r="R100" s="121"/>
      <c r="S100" s="123"/>
      <c r="T100" s="125"/>
      <c r="U100" s="118"/>
      <c r="V100" s="121"/>
      <c r="W100" s="123"/>
      <c r="X100" s="125"/>
      <c r="Y100" s="118"/>
      <c r="Z100" s="121"/>
      <c r="AA100" s="123"/>
      <c r="AB100" s="125"/>
      <c r="AC100" s="118"/>
      <c r="AD100" s="121"/>
      <c r="AE100" s="123"/>
      <c r="AF100" s="125"/>
      <c r="AG100" s="118"/>
      <c r="AH100" s="121"/>
      <c r="AI100" s="123"/>
      <c r="AJ100" s="125"/>
      <c r="AK100" s="118"/>
      <c r="AL100" s="121"/>
      <c r="AM100" s="123"/>
      <c r="AN100" s="125"/>
      <c r="AO100" s="118"/>
      <c r="AP100" s="121"/>
      <c r="AQ100" s="123"/>
      <c r="AR100" s="125"/>
      <c r="AS100" s="118"/>
      <c r="AT100" s="121"/>
      <c r="AU100" s="123"/>
      <c r="AV100" s="125"/>
    </row>
    <row r="101" spans="1:48" ht="17.25" customHeight="1" x14ac:dyDescent="0.2">
      <c r="A101" s="118"/>
      <c r="B101" s="121"/>
      <c r="C101" s="21">
        <f ca="1">A99+VLOOKUP(Jahresplaner!A99,FormatCode!$A$2:$C$367,3)</f>
        <v>0</v>
      </c>
      <c r="D101" s="115">
        <f ca="1">A99</f>
        <v>0</v>
      </c>
      <c r="E101" s="118"/>
      <c r="F101" s="121"/>
      <c r="G101" s="21">
        <f ca="1">E99+VLOOKUP(Jahresplaner!E99,FormatCode!$A$2:$C$367,3)</f>
        <v>0</v>
      </c>
      <c r="H101" s="115">
        <f ca="1">E99</f>
        <v>0</v>
      </c>
      <c r="I101" s="118"/>
      <c r="J101" s="121"/>
      <c r="K101" s="21">
        <f ca="1">I99+VLOOKUP(Jahresplaner!I99,FormatCode!$A$2:$C$367,3)</f>
        <v>0</v>
      </c>
      <c r="L101" s="115">
        <f ca="1">I99</f>
        <v>0</v>
      </c>
      <c r="M101" s="118"/>
      <c r="N101" s="121"/>
      <c r="O101" s="21">
        <f ca="1">M99+VLOOKUP(Jahresplaner!M99,FormatCode!$A$2:$C$367,3)</f>
        <v>0</v>
      </c>
      <c r="P101" s="115">
        <f ca="1">M99</f>
        <v>0</v>
      </c>
      <c r="Q101" s="118"/>
      <c r="R101" s="121"/>
      <c r="S101" s="21">
        <f ca="1">Q99+VLOOKUP(Jahresplaner!Q99,FormatCode!$A$2:$C$367,3)</f>
        <v>0</v>
      </c>
      <c r="T101" s="115">
        <f ca="1">Q99</f>
        <v>0</v>
      </c>
      <c r="U101" s="118"/>
      <c r="V101" s="121"/>
      <c r="W101" s="21">
        <f ca="1">U99+VLOOKUP(Jahresplaner!U99,FormatCode!$A$2:$C$367,3)</f>
        <v>1</v>
      </c>
      <c r="X101" s="115">
        <f ca="1">U99</f>
        <v>1</v>
      </c>
      <c r="Y101" s="118"/>
      <c r="Z101" s="121"/>
      <c r="AA101" s="21">
        <f ca="1">Y99+VLOOKUP(Jahresplaner!Y99,FormatCode!$A$2:$C$367,3)</f>
        <v>0</v>
      </c>
      <c r="AB101" s="115">
        <f ca="1">Y99</f>
        <v>0</v>
      </c>
      <c r="AC101" s="118"/>
      <c r="AD101" s="121"/>
      <c r="AE101" s="21">
        <f ca="1">AC99+VLOOKUP(Jahresplaner!AC99,FormatCode!$A$2:$C$367,3)</f>
        <v>0</v>
      </c>
      <c r="AF101" s="115">
        <f ca="1">AC99</f>
        <v>0</v>
      </c>
      <c r="AG101" s="118"/>
      <c r="AH101" s="121"/>
      <c r="AI101" s="21">
        <f ca="1">AG99+VLOOKUP(Jahresplaner!AG99,FormatCode!$A$2:$C$367,3)</f>
        <v>2</v>
      </c>
      <c r="AJ101" s="115">
        <f ca="1">AG99</f>
        <v>2</v>
      </c>
      <c r="AK101" s="118"/>
      <c r="AL101" s="121"/>
      <c r="AM101" s="21">
        <f ca="1">AK99+VLOOKUP(Jahresplaner!AK99,FormatCode!$A$2:$C$367,3)</f>
        <v>0</v>
      </c>
      <c r="AN101" s="115">
        <f ca="1">AK99</f>
        <v>0</v>
      </c>
      <c r="AO101" s="118"/>
      <c r="AP101" s="121"/>
      <c r="AQ101" s="21">
        <f ca="1">AO99+VLOOKUP(Jahresplaner!AO99,FormatCode!$A$2:$C$367,3)</f>
        <v>0</v>
      </c>
      <c r="AR101" s="115">
        <f ca="1">AO99</f>
        <v>0</v>
      </c>
      <c r="AS101" s="118"/>
      <c r="AT101" s="121"/>
      <c r="AU101" s="21">
        <f ca="1">AS99+VLOOKUP(Jahresplaner!AS99,FormatCode!$A$2:$C$367,3)</f>
        <v>2</v>
      </c>
      <c r="AV101" s="115">
        <f ca="1">AS99</f>
        <v>2</v>
      </c>
    </row>
    <row r="102" spans="1:48" ht="17.25" customHeight="1" thickBot="1" x14ac:dyDescent="0.25">
      <c r="A102" s="119"/>
      <c r="B102" s="15">
        <f ca="1">A99</f>
        <v>0</v>
      </c>
      <c r="C102" s="22">
        <f ca="1">A99+VLOOKUP(Jahresplaner!A99,FormatCode!$A$2:$D$367,4)</f>
        <v>0</v>
      </c>
      <c r="D102" s="116"/>
      <c r="E102" s="119"/>
      <c r="F102" s="15">
        <f ca="1">E99</f>
        <v>0</v>
      </c>
      <c r="G102" s="22">
        <f ca="1">E99+VLOOKUP(Jahresplaner!E99,FormatCode!$A$2:$D$367,4)</f>
        <v>0</v>
      </c>
      <c r="H102" s="116"/>
      <c r="I102" s="119"/>
      <c r="J102" s="15">
        <f ca="1">I99</f>
        <v>0</v>
      </c>
      <c r="K102" s="22">
        <f ca="1">I99+VLOOKUP(Jahresplaner!I99,FormatCode!$A$2:$D$367,4)</f>
        <v>0</v>
      </c>
      <c r="L102" s="116"/>
      <c r="M102" s="119"/>
      <c r="N102" s="15">
        <f ca="1">M99</f>
        <v>0</v>
      </c>
      <c r="O102" s="22">
        <f ca="1">M99+VLOOKUP(Jahresplaner!M99,FormatCode!$A$2:$D$367,4)</f>
        <v>0</v>
      </c>
      <c r="P102" s="116"/>
      <c r="Q102" s="119"/>
      <c r="R102" s="15">
        <f ca="1">Q99</f>
        <v>0</v>
      </c>
      <c r="S102" s="22">
        <f ca="1">Q99+VLOOKUP(Jahresplaner!Q99,FormatCode!$A$2:$D$367,4)</f>
        <v>0</v>
      </c>
      <c r="T102" s="116"/>
      <c r="U102" s="119"/>
      <c r="V102" s="15">
        <f ca="1">U99</f>
        <v>1</v>
      </c>
      <c r="W102" s="22">
        <f ca="1">U99+VLOOKUP(Jahresplaner!U99,FormatCode!$A$2:$D$367,4)</f>
        <v>1</v>
      </c>
      <c r="X102" s="116"/>
      <c r="Y102" s="119"/>
      <c r="Z102" s="15">
        <f ca="1">Y99</f>
        <v>0</v>
      </c>
      <c r="AA102" s="22">
        <f ca="1">Y99+VLOOKUP(Jahresplaner!Y99,FormatCode!$A$2:$D$367,4)</f>
        <v>0</v>
      </c>
      <c r="AB102" s="116"/>
      <c r="AC102" s="119"/>
      <c r="AD102" s="15">
        <f ca="1">AC99</f>
        <v>0</v>
      </c>
      <c r="AE102" s="22">
        <f ca="1">AC99+VLOOKUP(Jahresplaner!AC99,FormatCode!$A$2:$D$367,4)</f>
        <v>0</v>
      </c>
      <c r="AF102" s="116"/>
      <c r="AG102" s="119"/>
      <c r="AH102" s="15">
        <f ca="1">AG99</f>
        <v>2</v>
      </c>
      <c r="AI102" s="22">
        <f ca="1">AG99+VLOOKUP(Jahresplaner!AG99,FormatCode!$A$2:$D$367,4)</f>
        <v>2</v>
      </c>
      <c r="AJ102" s="116"/>
      <c r="AK102" s="119"/>
      <c r="AL102" s="15">
        <f ca="1">AK99</f>
        <v>0</v>
      </c>
      <c r="AM102" s="22">
        <f ca="1">AK99+VLOOKUP(Jahresplaner!AK99,FormatCode!$A$2:$D$367,4)</f>
        <v>0</v>
      </c>
      <c r="AN102" s="116"/>
      <c r="AO102" s="119"/>
      <c r="AP102" s="15">
        <f ca="1">AO99</f>
        <v>0</v>
      </c>
      <c r="AQ102" s="22">
        <f ca="1">AO99+VLOOKUP(Jahresplaner!AO99,FormatCode!$A$2:$D$367,4)</f>
        <v>0</v>
      </c>
      <c r="AR102" s="116"/>
      <c r="AS102" s="119"/>
      <c r="AT102" s="15">
        <f ca="1">AS99</f>
        <v>2</v>
      </c>
      <c r="AU102" s="22">
        <f ca="1">AS99+VLOOKUP(Jahresplaner!AS99,FormatCode!$A$2:$D$367,4)</f>
        <v>2</v>
      </c>
      <c r="AV102" s="116"/>
    </row>
    <row r="103" spans="1:48" ht="17.25" customHeight="1" x14ac:dyDescent="0.2">
      <c r="A103" s="117">
        <f ca="1">VLOOKUP(Jahresplaner!A103,FormatCode!$A$2:$I$367,9)</f>
        <v>0</v>
      </c>
      <c r="B103" s="120">
        <f ca="1">A103</f>
        <v>0</v>
      </c>
      <c r="C103" s="122">
        <f ca="1">A103+VLOOKUP(Jahresplaner!A103,FormatCode!$A$2:$B$367,2)</f>
        <v>0</v>
      </c>
      <c r="D103" s="124">
        <f ca="1">A103</f>
        <v>0</v>
      </c>
      <c r="E103" s="117">
        <f ca="1">VLOOKUP(Jahresplaner!E103,FormatCode!$A$2:$I$367,9)</f>
        <v>1</v>
      </c>
      <c r="F103" s="120">
        <f ca="1">E103</f>
        <v>1</v>
      </c>
      <c r="G103" s="122">
        <f ca="1">E103+VLOOKUP(Jahresplaner!E103,FormatCode!$A$2:$B$367,2)</f>
        <v>1</v>
      </c>
      <c r="H103" s="124">
        <f ca="1">E103</f>
        <v>1</v>
      </c>
      <c r="I103" s="117">
        <f ca="1">VLOOKUP(Jahresplaner!I103,FormatCode!$A$2:$I$367,9)</f>
        <v>1</v>
      </c>
      <c r="J103" s="120">
        <f ca="1">I103</f>
        <v>1</v>
      </c>
      <c r="K103" s="122">
        <f ca="1">I103+VLOOKUP(Jahresplaner!I103,FormatCode!$A$2:$B$367,2)</f>
        <v>1</v>
      </c>
      <c r="L103" s="124">
        <f ca="1">I103</f>
        <v>1</v>
      </c>
      <c r="M103" s="117">
        <f ca="1">VLOOKUP(Jahresplaner!M103,FormatCode!$A$2:$I$367,9)</f>
        <v>0</v>
      </c>
      <c r="N103" s="120">
        <f ca="1">M103</f>
        <v>0</v>
      </c>
      <c r="O103" s="122">
        <f ca="1">M103+VLOOKUP(Jahresplaner!M103,FormatCode!$A$2:$B$367,2)</f>
        <v>0</v>
      </c>
      <c r="P103" s="124">
        <f ca="1">M103</f>
        <v>0</v>
      </c>
      <c r="Q103" s="117">
        <f ca="1">VLOOKUP(Jahresplaner!Q103,FormatCode!$A$2:$I$367,9)</f>
        <v>2</v>
      </c>
      <c r="R103" s="120">
        <f ca="1">Q103</f>
        <v>2</v>
      </c>
      <c r="S103" s="122">
        <f ca="1">Q103+VLOOKUP(Jahresplaner!Q103,FormatCode!$A$2:$B$367,2)</f>
        <v>6</v>
      </c>
      <c r="T103" s="124">
        <f ca="1">Q103</f>
        <v>2</v>
      </c>
      <c r="U103" s="117">
        <f ca="1">VLOOKUP(Jahresplaner!U103,FormatCode!$A$2:$I$367,9)</f>
        <v>2</v>
      </c>
      <c r="V103" s="120">
        <f ca="1">U103</f>
        <v>2</v>
      </c>
      <c r="W103" s="122">
        <f ca="1">U103+VLOOKUP(Jahresplaner!U103,FormatCode!$A$2:$B$367,2)</f>
        <v>2</v>
      </c>
      <c r="X103" s="124">
        <f ca="1">U103</f>
        <v>2</v>
      </c>
      <c r="Y103" s="117">
        <f ca="1">VLOOKUP(Jahresplaner!Y103,FormatCode!$A$2:$I$367,9)</f>
        <v>0</v>
      </c>
      <c r="Z103" s="120">
        <f ca="1">Y103</f>
        <v>0</v>
      </c>
      <c r="AA103" s="122">
        <f ca="1">Y103+VLOOKUP(Jahresplaner!Y103,FormatCode!$A$2:$B$367,2)</f>
        <v>0</v>
      </c>
      <c r="AB103" s="124">
        <f ca="1">Y103</f>
        <v>0</v>
      </c>
      <c r="AC103" s="117">
        <f ca="1">VLOOKUP(Jahresplaner!AC103,FormatCode!$A$2:$I$367,9)</f>
        <v>0</v>
      </c>
      <c r="AD103" s="120">
        <f ca="1">AC103</f>
        <v>0</v>
      </c>
      <c r="AE103" s="122">
        <f ca="1">AC103+VLOOKUP(Jahresplaner!AC103,FormatCode!$A$2:$B$367,2)</f>
        <v>0</v>
      </c>
      <c r="AF103" s="124">
        <f ca="1">AC103</f>
        <v>0</v>
      </c>
      <c r="AG103" s="117">
        <f ca="1">VLOOKUP(Jahresplaner!AG103,FormatCode!$A$2:$I$367,9)</f>
        <v>0</v>
      </c>
      <c r="AH103" s="120">
        <f ca="1">AG103</f>
        <v>0</v>
      </c>
      <c r="AI103" s="122">
        <f ca="1">AG103+VLOOKUP(Jahresplaner!AG103,FormatCode!$A$2:$B$367,2)</f>
        <v>0</v>
      </c>
      <c r="AJ103" s="124">
        <f ca="1">AG103</f>
        <v>0</v>
      </c>
      <c r="AK103" s="117">
        <f ca="1">VLOOKUP(Jahresplaner!AK103,FormatCode!$A$2:$I$367,9)</f>
        <v>0</v>
      </c>
      <c r="AL103" s="120">
        <f ca="1">AK103</f>
        <v>0</v>
      </c>
      <c r="AM103" s="122">
        <f ca="1">AK103+VLOOKUP(Jahresplaner!AK103,FormatCode!$A$2:$B$367,2)</f>
        <v>0</v>
      </c>
      <c r="AN103" s="124">
        <f ca="1">AK103</f>
        <v>0</v>
      </c>
      <c r="AO103" s="117">
        <f ca="1">VLOOKUP(Jahresplaner!AO103,FormatCode!$A$2:$I$367,9)</f>
        <v>1</v>
      </c>
      <c r="AP103" s="120">
        <f ca="1">AO103</f>
        <v>1</v>
      </c>
      <c r="AQ103" s="122">
        <f ca="1">AO103+VLOOKUP(Jahresplaner!AO103,FormatCode!$A$2:$B$367,2)</f>
        <v>1</v>
      </c>
      <c r="AR103" s="124">
        <f ca="1">AO103</f>
        <v>1</v>
      </c>
      <c r="AS103" s="117">
        <f ca="1">VLOOKUP(Jahresplaner!AS103,FormatCode!$A$2:$I$367,9)</f>
        <v>2</v>
      </c>
      <c r="AT103" s="120">
        <f ca="1">AS103</f>
        <v>2</v>
      </c>
      <c r="AU103" s="122">
        <f ca="1">AS103+VLOOKUP(Jahresplaner!AS103,FormatCode!$A$2:$B$367,2)</f>
        <v>6</v>
      </c>
      <c r="AV103" s="124">
        <f ca="1">AS103</f>
        <v>2</v>
      </c>
    </row>
    <row r="104" spans="1:48" ht="17.25" customHeight="1" x14ac:dyDescent="0.2">
      <c r="A104" s="118"/>
      <c r="B104" s="121"/>
      <c r="C104" s="123"/>
      <c r="D104" s="125"/>
      <c r="E104" s="118"/>
      <c r="F104" s="121"/>
      <c r="G104" s="123"/>
      <c r="H104" s="125"/>
      <c r="I104" s="118"/>
      <c r="J104" s="121"/>
      <c r="K104" s="123"/>
      <c r="L104" s="125"/>
      <c r="M104" s="118"/>
      <c r="N104" s="121"/>
      <c r="O104" s="123"/>
      <c r="P104" s="125"/>
      <c r="Q104" s="118"/>
      <c r="R104" s="121"/>
      <c r="S104" s="123"/>
      <c r="T104" s="125"/>
      <c r="U104" s="118"/>
      <c r="V104" s="121"/>
      <c r="W104" s="123"/>
      <c r="X104" s="125"/>
      <c r="Y104" s="118"/>
      <c r="Z104" s="121"/>
      <c r="AA104" s="123"/>
      <c r="AB104" s="125"/>
      <c r="AC104" s="118"/>
      <c r="AD104" s="121"/>
      <c r="AE104" s="123"/>
      <c r="AF104" s="125"/>
      <c r="AG104" s="118"/>
      <c r="AH104" s="121"/>
      <c r="AI104" s="123"/>
      <c r="AJ104" s="125"/>
      <c r="AK104" s="118"/>
      <c r="AL104" s="121"/>
      <c r="AM104" s="123"/>
      <c r="AN104" s="125"/>
      <c r="AO104" s="118"/>
      <c r="AP104" s="121"/>
      <c r="AQ104" s="123"/>
      <c r="AR104" s="125"/>
      <c r="AS104" s="118"/>
      <c r="AT104" s="121"/>
      <c r="AU104" s="123"/>
      <c r="AV104" s="125"/>
    </row>
    <row r="105" spans="1:48" ht="17.25" customHeight="1" x14ac:dyDescent="0.2">
      <c r="A105" s="118"/>
      <c r="B105" s="121"/>
      <c r="C105" s="21">
        <f ca="1">A103+VLOOKUP(Jahresplaner!A103,FormatCode!$A$2:$C$367,3)</f>
        <v>0</v>
      </c>
      <c r="D105" s="115">
        <f ca="1">A103</f>
        <v>0</v>
      </c>
      <c r="E105" s="118"/>
      <c r="F105" s="121"/>
      <c r="G105" s="21">
        <f ca="1">E103+VLOOKUP(Jahresplaner!E103,FormatCode!$A$2:$C$367,3)</f>
        <v>1</v>
      </c>
      <c r="H105" s="115">
        <f ca="1">E103</f>
        <v>1</v>
      </c>
      <c r="I105" s="118"/>
      <c r="J105" s="121"/>
      <c r="K105" s="21">
        <f ca="1">I103+VLOOKUP(Jahresplaner!I103,FormatCode!$A$2:$C$367,3)</f>
        <v>1</v>
      </c>
      <c r="L105" s="115">
        <f ca="1">I103</f>
        <v>1</v>
      </c>
      <c r="M105" s="118"/>
      <c r="N105" s="121"/>
      <c r="O105" s="21">
        <f ca="1">M103+VLOOKUP(Jahresplaner!M103,FormatCode!$A$2:$C$367,3)</f>
        <v>0</v>
      </c>
      <c r="P105" s="115">
        <f ca="1">M103</f>
        <v>0</v>
      </c>
      <c r="Q105" s="118"/>
      <c r="R105" s="121"/>
      <c r="S105" s="21">
        <f ca="1">Q103+VLOOKUP(Jahresplaner!Q103,FormatCode!$A$2:$C$367,3)</f>
        <v>2</v>
      </c>
      <c r="T105" s="115">
        <f ca="1">Q103</f>
        <v>2</v>
      </c>
      <c r="U105" s="118"/>
      <c r="V105" s="121"/>
      <c r="W105" s="21">
        <f ca="1">U103+VLOOKUP(Jahresplaner!U103,FormatCode!$A$2:$C$367,3)</f>
        <v>2</v>
      </c>
      <c r="X105" s="115">
        <f ca="1">U103</f>
        <v>2</v>
      </c>
      <c r="Y105" s="118"/>
      <c r="Z105" s="121"/>
      <c r="AA105" s="21">
        <f ca="1">Y103+VLOOKUP(Jahresplaner!Y103,FormatCode!$A$2:$C$367,3)</f>
        <v>0</v>
      </c>
      <c r="AB105" s="115">
        <f ca="1">Y103</f>
        <v>0</v>
      </c>
      <c r="AC105" s="118"/>
      <c r="AD105" s="121"/>
      <c r="AE105" s="21">
        <f ca="1">AC103+VLOOKUP(Jahresplaner!AC103,FormatCode!$A$2:$C$367,3)</f>
        <v>0</v>
      </c>
      <c r="AF105" s="115">
        <f ca="1">AC103</f>
        <v>0</v>
      </c>
      <c r="AG105" s="118"/>
      <c r="AH105" s="121"/>
      <c r="AI105" s="21">
        <f ca="1">AG103+VLOOKUP(Jahresplaner!AG103,FormatCode!$A$2:$C$367,3)</f>
        <v>0</v>
      </c>
      <c r="AJ105" s="115">
        <f ca="1">AG103</f>
        <v>0</v>
      </c>
      <c r="AK105" s="118"/>
      <c r="AL105" s="121"/>
      <c r="AM105" s="21">
        <f ca="1">AK103+VLOOKUP(Jahresplaner!AK103,FormatCode!$A$2:$C$367,3)</f>
        <v>0</v>
      </c>
      <c r="AN105" s="115">
        <f ca="1">AK103</f>
        <v>0</v>
      </c>
      <c r="AO105" s="118"/>
      <c r="AP105" s="121"/>
      <c r="AQ105" s="21">
        <f ca="1">AO103+VLOOKUP(Jahresplaner!AO103,FormatCode!$A$2:$C$367,3)</f>
        <v>1</v>
      </c>
      <c r="AR105" s="115">
        <f ca="1">AO103</f>
        <v>1</v>
      </c>
      <c r="AS105" s="118"/>
      <c r="AT105" s="121"/>
      <c r="AU105" s="21">
        <f ca="1">AS103+VLOOKUP(Jahresplaner!AS103,FormatCode!$A$2:$C$367,3)</f>
        <v>2</v>
      </c>
      <c r="AV105" s="115">
        <f ca="1">AS103</f>
        <v>2</v>
      </c>
    </row>
    <row r="106" spans="1:48" ht="17.25" customHeight="1" thickBot="1" x14ac:dyDescent="0.25">
      <c r="A106" s="119"/>
      <c r="B106" s="15">
        <f ca="1">A103</f>
        <v>0</v>
      </c>
      <c r="C106" s="22">
        <f ca="1">A103+VLOOKUP(Jahresplaner!A103,FormatCode!$A$2:$D$367,4)</f>
        <v>0</v>
      </c>
      <c r="D106" s="116"/>
      <c r="E106" s="119"/>
      <c r="F106" s="15">
        <f ca="1">E103</f>
        <v>1</v>
      </c>
      <c r="G106" s="22">
        <f ca="1">E103+VLOOKUP(Jahresplaner!E103,FormatCode!$A$2:$D$367,4)</f>
        <v>1</v>
      </c>
      <c r="H106" s="116"/>
      <c r="I106" s="119"/>
      <c r="J106" s="15">
        <f ca="1">I103</f>
        <v>1</v>
      </c>
      <c r="K106" s="22">
        <f ca="1">I103+VLOOKUP(Jahresplaner!I103,FormatCode!$A$2:$D$367,4)</f>
        <v>1</v>
      </c>
      <c r="L106" s="116"/>
      <c r="M106" s="119"/>
      <c r="N106" s="15">
        <f ca="1">M103</f>
        <v>0</v>
      </c>
      <c r="O106" s="22">
        <f ca="1">M103+VLOOKUP(Jahresplaner!M103,FormatCode!$A$2:$D$367,4)</f>
        <v>0</v>
      </c>
      <c r="P106" s="116"/>
      <c r="Q106" s="119"/>
      <c r="R106" s="15">
        <f ca="1">Q103</f>
        <v>2</v>
      </c>
      <c r="S106" s="22">
        <f ca="1">Q103+VLOOKUP(Jahresplaner!Q103,FormatCode!$A$2:$D$367,4)</f>
        <v>2</v>
      </c>
      <c r="T106" s="116"/>
      <c r="U106" s="119"/>
      <c r="V106" s="15">
        <f ca="1">U103</f>
        <v>2</v>
      </c>
      <c r="W106" s="22">
        <f ca="1">U103+VLOOKUP(Jahresplaner!U103,FormatCode!$A$2:$D$367,4)</f>
        <v>2</v>
      </c>
      <c r="X106" s="116"/>
      <c r="Y106" s="119"/>
      <c r="Z106" s="15">
        <f ca="1">Y103</f>
        <v>0</v>
      </c>
      <c r="AA106" s="22">
        <f ca="1">Y103+VLOOKUP(Jahresplaner!Y103,FormatCode!$A$2:$D$367,4)</f>
        <v>0</v>
      </c>
      <c r="AB106" s="116"/>
      <c r="AC106" s="119"/>
      <c r="AD106" s="15">
        <f ca="1">AC103</f>
        <v>0</v>
      </c>
      <c r="AE106" s="22">
        <f ca="1">AC103+VLOOKUP(Jahresplaner!AC103,FormatCode!$A$2:$D$367,4)</f>
        <v>0</v>
      </c>
      <c r="AF106" s="116"/>
      <c r="AG106" s="119"/>
      <c r="AH106" s="15">
        <f ca="1">AG103</f>
        <v>0</v>
      </c>
      <c r="AI106" s="22">
        <f ca="1">AG103+VLOOKUP(Jahresplaner!AG103,FormatCode!$A$2:$D$367,4)</f>
        <v>0</v>
      </c>
      <c r="AJ106" s="116"/>
      <c r="AK106" s="119"/>
      <c r="AL106" s="15">
        <f ca="1">AK103</f>
        <v>0</v>
      </c>
      <c r="AM106" s="22">
        <f ca="1">AK103+VLOOKUP(Jahresplaner!AK103,FormatCode!$A$2:$D$367,4)</f>
        <v>0</v>
      </c>
      <c r="AN106" s="116"/>
      <c r="AO106" s="119"/>
      <c r="AP106" s="15">
        <f ca="1">AO103</f>
        <v>1</v>
      </c>
      <c r="AQ106" s="22">
        <f ca="1">AO103+VLOOKUP(Jahresplaner!AO103,FormatCode!$A$2:$D$367,4)</f>
        <v>1</v>
      </c>
      <c r="AR106" s="116"/>
      <c r="AS106" s="119"/>
      <c r="AT106" s="15">
        <f ca="1">AS103</f>
        <v>2</v>
      </c>
      <c r="AU106" s="22">
        <f ca="1">AS103+VLOOKUP(Jahresplaner!AS103,FormatCode!$A$2:$D$367,4)</f>
        <v>2</v>
      </c>
      <c r="AV106" s="116"/>
    </row>
    <row r="107" spans="1:48" ht="17.25" customHeight="1" x14ac:dyDescent="0.2">
      <c r="A107" s="117">
        <f ca="1">VLOOKUP(Jahresplaner!A107,FormatCode!$A$2:$I$367,9)</f>
        <v>0</v>
      </c>
      <c r="B107" s="120">
        <f ca="1">A107</f>
        <v>0</v>
      </c>
      <c r="C107" s="122">
        <f ca="1">A107+VLOOKUP(Jahresplaner!A107,FormatCode!$A$2:$B$367,2)</f>
        <v>0</v>
      </c>
      <c r="D107" s="124">
        <f ca="1">A107</f>
        <v>0</v>
      </c>
      <c r="E107" s="117">
        <f ca="1">VLOOKUP(Jahresplaner!E107,FormatCode!$A$2:$I$367,9)</f>
        <v>2</v>
      </c>
      <c r="F107" s="120">
        <f ca="1">E107</f>
        <v>2</v>
      </c>
      <c r="G107" s="122">
        <f ca="1">E107+VLOOKUP(Jahresplaner!E107,FormatCode!$A$2:$B$367,2)</f>
        <v>2</v>
      </c>
      <c r="H107" s="124">
        <f ca="1">E107</f>
        <v>2</v>
      </c>
      <c r="I107" s="117">
        <f ca="1">VLOOKUP(Jahresplaner!I107,FormatCode!$A$2:$I$367,9)</f>
        <v>2</v>
      </c>
      <c r="J107" s="120">
        <f ca="1">I107</f>
        <v>2</v>
      </c>
      <c r="K107" s="122">
        <f ca="1">I107+VLOOKUP(Jahresplaner!I107,FormatCode!$A$2:$B$367,2)</f>
        <v>2</v>
      </c>
      <c r="L107" s="124">
        <f ca="1">I107</f>
        <v>2</v>
      </c>
      <c r="M107" s="117">
        <f ca="1">VLOOKUP(Jahresplaner!M107,FormatCode!$A$2:$I$367,9)</f>
        <v>0</v>
      </c>
      <c r="N107" s="120">
        <f ca="1">M107</f>
        <v>0</v>
      </c>
      <c r="O107" s="122">
        <f ca="1">M107+VLOOKUP(Jahresplaner!M107,FormatCode!$A$2:$B$367,2)</f>
        <v>0</v>
      </c>
      <c r="P107" s="124">
        <f ca="1">M107</f>
        <v>0</v>
      </c>
      <c r="Q107" s="117">
        <f ca="1">VLOOKUP(Jahresplaner!Q107,FormatCode!$A$2:$I$367,9)</f>
        <v>0</v>
      </c>
      <c r="R107" s="120">
        <f ca="1">Q107</f>
        <v>0</v>
      </c>
      <c r="S107" s="122">
        <f ca="1">Q107+VLOOKUP(Jahresplaner!Q107,FormatCode!$A$2:$B$367,2)</f>
        <v>0</v>
      </c>
      <c r="T107" s="124">
        <f ca="1">Q107</f>
        <v>0</v>
      </c>
      <c r="U107" s="117">
        <f ca="1">VLOOKUP(Jahresplaner!U107,FormatCode!$A$2:$I$367,9)</f>
        <v>0</v>
      </c>
      <c r="V107" s="120">
        <f ca="1">U107</f>
        <v>0</v>
      </c>
      <c r="W107" s="122">
        <f ca="1">U107+VLOOKUP(Jahresplaner!U107,FormatCode!$A$2:$B$367,2)</f>
        <v>0</v>
      </c>
      <c r="X107" s="124">
        <f ca="1">U107</f>
        <v>0</v>
      </c>
      <c r="Y107" s="117">
        <f ca="1">VLOOKUP(Jahresplaner!Y107,FormatCode!$A$2:$I$367,9)</f>
        <v>0</v>
      </c>
      <c r="Z107" s="120">
        <f ca="1">Y107</f>
        <v>0</v>
      </c>
      <c r="AA107" s="122">
        <f ca="1">Y107+VLOOKUP(Jahresplaner!Y107,FormatCode!$A$2:$B$367,2)</f>
        <v>0</v>
      </c>
      <c r="AB107" s="124">
        <f ca="1">Y107</f>
        <v>0</v>
      </c>
      <c r="AC107" s="117">
        <f ca="1">VLOOKUP(Jahresplaner!AC107,FormatCode!$A$2:$I$367,9)</f>
        <v>1</v>
      </c>
      <c r="AD107" s="120">
        <f ca="1">AC107</f>
        <v>1</v>
      </c>
      <c r="AE107" s="122">
        <f ca="1">AC107+VLOOKUP(Jahresplaner!AC107,FormatCode!$A$2:$B$367,2)</f>
        <v>1</v>
      </c>
      <c r="AF107" s="124">
        <f ca="1">AC107</f>
        <v>1</v>
      </c>
      <c r="AG107" s="117">
        <f ca="1">VLOOKUP(Jahresplaner!AG107,FormatCode!$A$2:$I$367,9)</f>
        <v>0</v>
      </c>
      <c r="AH107" s="120">
        <f ca="1">AG107</f>
        <v>0</v>
      </c>
      <c r="AI107" s="122">
        <f ca="1">AG107+VLOOKUP(Jahresplaner!AG107,FormatCode!$A$2:$B$367,2)</f>
        <v>0</v>
      </c>
      <c r="AJ107" s="124">
        <f ca="1">AG107</f>
        <v>0</v>
      </c>
      <c r="AK107" s="117">
        <f ca="1">VLOOKUP(Jahresplaner!AK107,FormatCode!$A$2:$I$367,9)</f>
        <v>0</v>
      </c>
      <c r="AL107" s="120">
        <f ca="1">AK107</f>
        <v>0</v>
      </c>
      <c r="AM107" s="122">
        <f ca="1">AK107+VLOOKUP(Jahresplaner!AK107,FormatCode!$A$2:$B$367,2)</f>
        <v>0</v>
      </c>
      <c r="AN107" s="124">
        <f ca="1">AK107</f>
        <v>0</v>
      </c>
      <c r="AO107" s="117">
        <f ca="1">VLOOKUP(Jahresplaner!AO107,FormatCode!$A$2:$I$367,9)</f>
        <v>2</v>
      </c>
      <c r="AP107" s="120">
        <f ca="1">AO107</f>
        <v>2</v>
      </c>
      <c r="AQ107" s="122">
        <f ca="1">AO107+VLOOKUP(Jahresplaner!AO107,FormatCode!$A$2:$B$367,2)</f>
        <v>6</v>
      </c>
      <c r="AR107" s="124">
        <f ca="1">AO107</f>
        <v>2</v>
      </c>
      <c r="AS107" s="117">
        <f ca="1">VLOOKUP(Jahresplaner!AS107,FormatCode!$A$2:$I$367,9)</f>
        <v>1</v>
      </c>
      <c r="AT107" s="120">
        <f ca="1">AS107</f>
        <v>1</v>
      </c>
      <c r="AU107" s="122">
        <f ca="1">AS107+VLOOKUP(Jahresplaner!AS107,FormatCode!$A$2:$B$367,2)</f>
        <v>1</v>
      </c>
      <c r="AV107" s="124">
        <f ca="1">AS107</f>
        <v>1</v>
      </c>
    </row>
    <row r="108" spans="1:48" ht="17.25" customHeight="1" x14ac:dyDescent="0.2">
      <c r="A108" s="118"/>
      <c r="B108" s="121"/>
      <c r="C108" s="123"/>
      <c r="D108" s="125"/>
      <c r="E108" s="118"/>
      <c r="F108" s="121"/>
      <c r="G108" s="123"/>
      <c r="H108" s="125"/>
      <c r="I108" s="118"/>
      <c r="J108" s="121"/>
      <c r="K108" s="123"/>
      <c r="L108" s="125"/>
      <c r="M108" s="118"/>
      <c r="N108" s="121"/>
      <c r="O108" s="123"/>
      <c r="P108" s="125"/>
      <c r="Q108" s="118"/>
      <c r="R108" s="121"/>
      <c r="S108" s="123"/>
      <c r="T108" s="125"/>
      <c r="U108" s="118"/>
      <c r="V108" s="121"/>
      <c r="W108" s="123"/>
      <c r="X108" s="125"/>
      <c r="Y108" s="118"/>
      <c r="Z108" s="121"/>
      <c r="AA108" s="123"/>
      <c r="AB108" s="125"/>
      <c r="AC108" s="118"/>
      <c r="AD108" s="121"/>
      <c r="AE108" s="123"/>
      <c r="AF108" s="125"/>
      <c r="AG108" s="118"/>
      <c r="AH108" s="121"/>
      <c r="AI108" s="123"/>
      <c r="AJ108" s="125"/>
      <c r="AK108" s="118"/>
      <c r="AL108" s="121"/>
      <c r="AM108" s="123"/>
      <c r="AN108" s="125"/>
      <c r="AO108" s="118"/>
      <c r="AP108" s="121"/>
      <c r="AQ108" s="123"/>
      <c r="AR108" s="125"/>
      <c r="AS108" s="118"/>
      <c r="AT108" s="121"/>
      <c r="AU108" s="123"/>
      <c r="AV108" s="125"/>
    </row>
    <row r="109" spans="1:48" ht="17.25" customHeight="1" x14ac:dyDescent="0.2">
      <c r="A109" s="118"/>
      <c r="B109" s="121"/>
      <c r="C109" s="21">
        <f ca="1">A107+VLOOKUP(Jahresplaner!A107,FormatCode!$A$2:$C$367,3)</f>
        <v>0</v>
      </c>
      <c r="D109" s="115">
        <f ca="1">A107</f>
        <v>0</v>
      </c>
      <c r="E109" s="118"/>
      <c r="F109" s="121"/>
      <c r="G109" s="21">
        <f ca="1">E107+VLOOKUP(Jahresplaner!E107,FormatCode!$A$2:$C$367,3)</f>
        <v>2</v>
      </c>
      <c r="H109" s="115">
        <f ca="1">E107</f>
        <v>2</v>
      </c>
      <c r="I109" s="118"/>
      <c r="J109" s="121"/>
      <c r="K109" s="21">
        <f ca="1">I107+VLOOKUP(Jahresplaner!I107,FormatCode!$A$2:$C$367,3)</f>
        <v>2</v>
      </c>
      <c r="L109" s="115">
        <f ca="1">I107</f>
        <v>2</v>
      </c>
      <c r="M109" s="118"/>
      <c r="N109" s="121"/>
      <c r="O109" s="21">
        <f ca="1">M107+VLOOKUP(Jahresplaner!M107,FormatCode!$A$2:$C$367,3)</f>
        <v>0</v>
      </c>
      <c r="P109" s="115">
        <f ca="1">M107</f>
        <v>0</v>
      </c>
      <c r="Q109" s="118"/>
      <c r="R109" s="121"/>
      <c r="S109" s="21">
        <f ca="1">Q107+VLOOKUP(Jahresplaner!Q107,FormatCode!$A$2:$C$367,3)</f>
        <v>0</v>
      </c>
      <c r="T109" s="115">
        <f ca="1">Q107</f>
        <v>0</v>
      </c>
      <c r="U109" s="118"/>
      <c r="V109" s="121"/>
      <c r="W109" s="21">
        <f ca="1">U107+VLOOKUP(Jahresplaner!U107,FormatCode!$A$2:$C$367,3)</f>
        <v>0</v>
      </c>
      <c r="X109" s="115">
        <f ca="1">U107</f>
        <v>0</v>
      </c>
      <c r="Y109" s="118"/>
      <c r="Z109" s="121"/>
      <c r="AA109" s="21">
        <f ca="1">Y107+VLOOKUP(Jahresplaner!Y107,FormatCode!$A$2:$C$367,3)</f>
        <v>0</v>
      </c>
      <c r="AB109" s="115">
        <f ca="1">Y107</f>
        <v>0</v>
      </c>
      <c r="AC109" s="118"/>
      <c r="AD109" s="121"/>
      <c r="AE109" s="21">
        <f ca="1">AC107+VLOOKUP(Jahresplaner!AC107,FormatCode!$A$2:$C$367,3)</f>
        <v>1</v>
      </c>
      <c r="AF109" s="115">
        <f ca="1">AC107</f>
        <v>1</v>
      </c>
      <c r="AG109" s="118"/>
      <c r="AH109" s="121"/>
      <c r="AI109" s="21">
        <f ca="1">AG107+VLOOKUP(Jahresplaner!AG107,FormatCode!$A$2:$C$367,3)</f>
        <v>0</v>
      </c>
      <c r="AJ109" s="115">
        <f ca="1">AG107</f>
        <v>0</v>
      </c>
      <c r="AK109" s="118"/>
      <c r="AL109" s="121"/>
      <c r="AM109" s="21">
        <f ca="1">AK107+VLOOKUP(Jahresplaner!AK107,FormatCode!$A$2:$C$367,3)</f>
        <v>0</v>
      </c>
      <c r="AN109" s="115">
        <f ca="1">AK107</f>
        <v>0</v>
      </c>
      <c r="AO109" s="118"/>
      <c r="AP109" s="121"/>
      <c r="AQ109" s="21">
        <f ca="1">AO107+VLOOKUP(Jahresplaner!AO107,FormatCode!$A$2:$C$367,3)</f>
        <v>2</v>
      </c>
      <c r="AR109" s="115">
        <f ca="1">AO107</f>
        <v>2</v>
      </c>
      <c r="AS109" s="118"/>
      <c r="AT109" s="121"/>
      <c r="AU109" s="21">
        <f ca="1">AS107+VLOOKUP(Jahresplaner!AS107,FormatCode!$A$2:$C$367,3)</f>
        <v>1</v>
      </c>
      <c r="AV109" s="115">
        <f ca="1">AS107</f>
        <v>1</v>
      </c>
    </row>
    <row r="110" spans="1:48" ht="17.25" customHeight="1" thickBot="1" x14ac:dyDescent="0.25">
      <c r="A110" s="119"/>
      <c r="B110" s="15">
        <f ca="1">A107</f>
        <v>0</v>
      </c>
      <c r="C110" s="22">
        <f ca="1">A107+VLOOKUP(Jahresplaner!A107,FormatCode!$A$2:$D$367,4)</f>
        <v>0</v>
      </c>
      <c r="D110" s="116"/>
      <c r="E110" s="119"/>
      <c r="F110" s="15">
        <f ca="1">E107</f>
        <v>2</v>
      </c>
      <c r="G110" s="22">
        <f ca="1">E107+VLOOKUP(Jahresplaner!E107,FormatCode!$A$2:$D$367,4)</f>
        <v>2</v>
      </c>
      <c r="H110" s="116"/>
      <c r="I110" s="119"/>
      <c r="J110" s="15">
        <f ca="1">I107</f>
        <v>2</v>
      </c>
      <c r="K110" s="22">
        <f ca="1">I107+VLOOKUP(Jahresplaner!I107,FormatCode!$A$2:$D$367,4)</f>
        <v>2</v>
      </c>
      <c r="L110" s="116"/>
      <c r="M110" s="119"/>
      <c r="N110" s="15">
        <f ca="1">M107</f>
        <v>0</v>
      </c>
      <c r="O110" s="22">
        <f ca="1">M107+VLOOKUP(Jahresplaner!M107,FormatCode!$A$2:$D$367,4)</f>
        <v>0</v>
      </c>
      <c r="P110" s="116"/>
      <c r="Q110" s="119"/>
      <c r="R110" s="15">
        <f ca="1">Q107</f>
        <v>0</v>
      </c>
      <c r="S110" s="22">
        <f ca="1">Q107+VLOOKUP(Jahresplaner!Q107,FormatCode!$A$2:$D$367,4)</f>
        <v>0</v>
      </c>
      <c r="T110" s="116"/>
      <c r="U110" s="119"/>
      <c r="V110" s="15">
        <f ca="1">U107</f>
        <v>0</v>
      </c>
      <c r="W110" s="22">
        <f ca="1">U107+VLOOKUP(Jahresplaner!U107,FormatCode!$A$2:$D$367,4)</f>
        <v>0</v>
      </c>
      <c r="X110" s="116"/>
      <c r="Y110" s="119"/>
      <c r="Z110" s="15">
        <f ca="1">Y107</f>
        <v>0</v>
      </c>
      <c r="AA110" s="22">
        <f ca="1">Y107+VLOOKUP(Jahresplaner!Y107,FormatCode!$A$2:$D$367,4)</f>
        <v>0</v>
      </c>
      <c r="AB110" s="116"/>
      <c r="AC110" s="119"/>
      <c r="AD110" s="15">
        <f ca="1">AC107</f>
        <v>1</v>
      </c>
      <c r="AE110" s="22">
        <f ca="1">AC107+VLOOKUP(Jahresplaner!AC107,FormatCode!$A$2:$D$367,4)</f>
        <v>1</v>
      </c>
      <c r="AF110" s="116"/>
      <c r="AG110" s="119"/>
      <c r="AH110" s="15">
        <f ca="1">AG107</f>
        <v>0</v>
      </c>
      <c r="AI110" s="22">
        <f ca="1">AG107+VLOOKUP(Jahresplaner!AG107,FormatCode!$A$2:$D$367,4)</f>
        <v>0</v>
      </c>
      <c r="AJ110" s="116"/>
      <c r="AK110" s="119"/>
      <c r="AL110" s="15">
        <f ca="1">AK107</f>
        <v>0</v>
      </c>
      <c r="AM110" s="22">
        <f ca="1">AK107+VLOOKUP(Jahresplaner!AK107,FormatCode!$A$2:$D$367,4)</f>
        <v>0</v>
      </c>
      <c r="AN110" s="116"/>
      <c r="AO110" s="119"/>
      <c r="AP110" s="15">
        <f ca="1">AO107</f>
        <v>2</v>
      </c>
      <c r="AQ110" s="22">
        <f ca="1">AO107+VLOOKUP(Jahresplaner!AO107,FormatCode!$A$2:$D$367,4)</f>
        <v>2</v>
      </c>
      <c r="AR110" s="116"/>
      <c r="AS110" s="119"/>
      <c r="AT110" s="15">
        <f ca="1">AS107</f>
        <v>1</v>
      </c>
      <c r="AU110" s="22">
        <f ca="1">AS107+VLOOKUP(Jahresplaner!AS107,FormatCode!$A$2:$D$367,4)</f>
        <v>1</v>
      </c>
      <c r="AV110" s="116"/>
    </row>
    <row r="111" spans="1:48" ht="17.25" customHeight="1" x14ac:dyDescent="0.2">
      <c r="A111" s="117">
        <f ca="1">VLOOKUP(Jahresplaner!A111,FormatCode!$A$2:$I$367,9)</f>
        <v>0</v>
      </c>
      <c r="B111" s="120">
        <f ca="1">A111</f>
        <v>0</v>
      </c>
      <c r="C111" s="122">
        <f ca="1">A111+VLOOKUP(Jahresplaner!A111,FormatCode!$A$2:$B$367,2)</f>
        <v>0</v>
      </c>
      <c r="D111" s="124">
        <f ca="1">A111</f>
        <v>0</v>
      </c>
      <c r="E111" s="117">
        <f ca="1">VLOOKUP(Jahresplaner!E111,FormatCode!$A$2:$I$367,9)</f>
        <v>0</v>
      </c>
      <c r="F111" s="120">
        <f ca="1">E111</f>
        <v>0</v>
      </c>
      <c r="G111" s="122">
        <f ca="1">E111+VLOOKUP(Jahresplaner!E111,FormatCode!$A$2:$B$367,2)</f>
        <v>4</v>
      </c>
      <c r="H111" s="124">
        <f ca="1">E111</f>
        <v>0</v>
      </c>
      <c r="I111" s="117">
        <f ca="1">VLOOKUP(Jahresplaner!I111,FormatCode!$A$2:$I$367,9)</f>
        <v>0</v>
      </c>
      <c r="J111" s="120">
        <f ca="1">I111</f>
        <v>0</v>
      </c>
      <c r="K111" s="122">
        <f ca="1">I111+VLOOKUP(Jahresplaner!I111,FormatCode!$A$2:$B$367,2)</f>
        <v>0</v>
      </c>
      <c r="L111" s="124">
        <f ca="1">I111</f>
        <v>0</v>
      </c>
      <c r="M111" s="117">
        <f ca="1">VLOOKUP(Jahresplaner!M111,FormatCode!$A$2:$I$367,9)</f>
        <v>0</v>
      </c>
      <c r="N111" s="120">
        <f ca="1">M111</f>
        <v>0</v>
      </c>
      <c r="O111" s="122">
        <f ca="1">M111+VLOOKUP(Jahresplaner!M111,FormatCode!$A$2:$B$367,2)</f>
        <v>0</v>
      </c>
      <c r="P111" s="124">
        <f ca="1">M111</f>
        <v>0</v>
      </c>
      <c r="Q111" s="117">
        <f ca="1">VLOOKUP(Jahresplaner!Q111,FormatCode!$A$2:$I$367,9)</f>
        <v>1</v>
      </c>
      <c r="R111" s="120">
        <f ca="1">Q111</f>
        <v>1</v>
      </c>
      <c r="S111" s="122">
        <f ca="1">Q111+VLOOKUP(Jahresplaner!Q111,FormatCode!$A$2:$B$367,2)</f>
        <v>1</v>
      </c>
      <c r="T111" s="124">
        <f ca="1">Q111</f>
        <v>1</v>
      </c>
      <c r="U111" s="117">
        <f ca="1">VLOOKUP(Jahresplaner!U111,FormatCode!$A$2:$I$367,9)</f>
        <v>0</v>
      </c>
      <c r="V111" s="120">
        <f ca="1">U111</f>
        <v>0</v>
      </c>
      <c r="W111" s="122">
        <f ca="1">U111+VLOOKUP(Jahresplaner!U111,FormatCode!$A$2:$B$367,2)</f>
        <v>0</v>
      </c>
      <c r="X111" s="124">
        <f ca="1">U111</f>
        <v>0</v>
      </c>
      <c r="Y111" s="117">
        <f ca="1">VLOOKUP(Jahresplaner!Y111,FormatCode!$A$2:$I$367,9)</f>
        <v>0</v>
      </c>
      <c r="Z111" s="120">
        <f ca="1">Y111</f>
        <v>0</v>
      </c>
      <c r="AA111" s="122">
        <f ca="1">Y111+VLOOKUP(Jahresplaner!Y111,FormatCode!$A$2:$B$367,2)</f>
        <v>0</v>
      </c>
      <c r="AB111" s="124">
        <f ca="1">Y111</f>
        <v>0</v>
      </c>
      <c r="AC111" s="117">
        <f ca="1">VLOOKUP(Jahresplaner!AC111,FormatCode!$A$2:$I$367,9)</f>
        <v>2</v>
      </c>
      <c r="AD111" s="120">
        <f ca="1">AC111</f>
        <v>2</v>
      </c>
      <c r="AE111" s="122">
        <f ca="1">AC111+VLOOKUP(Jahresplaner!AC111,FormatCode!$A$2:$B$367,2)</f>
        <v>2</v>
      </c>
      <c r="AF111" s="124">
        <f ca="1">AC111</f>
        <v>2</v>
      </c>
      <c r="AG111" s="117">
        <f ca="1">VLOOKUP(Jahresplaner!AG111,FormatCode!$A$2:$I$367,9)</f>
        <v>0</v>
      </c>
      <c r="AH111" s="120">
        <f ca="1">AG111</f>
        <v>0</v>
      </c>
      <c r="AI111" s="122">
        <f ca="1">AG111+VLOOKUP(Jahresplaner!AG111,FormatCode!$A$2:$B$367,2)</f>
        <v>0</v>
      </c>
      <c r="AJ111" s="124">
        <f ca="1">AG111</f>
        <v>0</v>
      </c>
      <c r="AK111" s="117">
        <f ca="1">VLOOKUP(Jahresplaner!AK111,FormatCode!$A$2:$I$367,9)</f>
        <v>0</v>
      </c>
      <c r="AL111" s="120">
        <f ca="1">AK111</f>
        <v>0</v>
      </c>
      <c r="AM111" s="122">
        <f ca="1">AK111+VLOOKUP(Jahresplaner!AK111,FormatCode!$A$2:$B$367,2)</f>
        <v>0</v>
      </c>
      <c r="AN111" s="124">
        <f ca="1">AK111</f>
        <v>0</v>
      </c>
      <c r="AO111" s="117">
        <f ca="1">VLOOKUP(Jahresplaner!AO111,FormatCode!$A$2:$I$367,9)</f>
        <v>0</v>
      </c>
      <c r="AP111" s="120">
        <f ca="1">AO111</f>
        <v>0</v>
      </c>
      <c r="AQ111" s="122">
        <f ca="1">AO111+VLOOKUP(Jahresplaner!AO111,FormatCode!$A$2:$B$367,2)</f>
        <v>0</v>
      </c>
      <c r="AR111" s="124">
        <f ca="1">AO111</f>
        <v>0</v>
      </c>
      <c r="AS111" s="117">
        <f ca="1">VLOOKUP(Jahresplaner!AS111,FormatCode!$A$2:$I$367,9)</f>
        <v>1</v>
      </c>
      <c r="AT111" s="120">
        <f ca="1">AS111</f>
        <v>1</v>
      </c>
      <c r="AU111" s="122">
        <f ca="1">AS111+VLOOKUP(Jahresplaner!AS111,FormatCode!$A$2:$B$367,2)</f>
        <v>1</v>
      </c>
      <c r="AV111" s="124">
        <f ca="1">AS111</f>
        <v>1</v>
      </c>
    </row>
    <row r="112" spans="1:48" ht="17.25" customHeight="1" x14ac:dyDescent="0.2">
      <c r="A112" s="118"/>
      <c r="B112" s="121"/>
      <c r="C112" s="123"/>
      <c r="D112" s="125"/>
      <c r="E112" s="118"/>
      <c r="F112" s="121"/>
      <c r="G112" s="123"/>
      <c r="H112" s="125"/>
      <c r="I112" s="118"/>
      <c r="J112" s="121"/>
      <c r="K112" s="123"/>
      <c r="L112" s="125"/>
      <c r="M112" s="118"/>
      <c r="N112" s="121"/>
      <c r="O112" s="123"/>
      <c r="P112" s="125"/>
      <c r="Q112" s="118"/>
      <c r="R112" s="121"/>
      <c r="S112" s="123"/>
      <c r="T112" s="125"/>
      <c r="U112" s="118"/>
      <c r="V112" s="121"/>
      <c r="W112" s="123"/>
      <c r="X112" s="125"/>
      <c r="Y112" s="118"/>
      <c r="Z112" s="121"/>
      <c r="AA112" s="123"/>
      <c r="AB112" s="125"/>
      <c r="AC112" s="118"/>
      <c r="AD112" s="121"/>
      <c r="AE112" s="123"/>
      <c r="AF112" s="125"/>
      <c r="AG112" s="118"/>
      <c r="AH112" s="121"/>
      <c r="AI112" s="123"/>
      <c r="AJ112" s="125"/>
      <c r="AK112" s="118"/>
      <c r="AL112" s="121"/>
      <c r="AM112" s="123"/>
      <c r="AN112" s="125"/>
      <c r="AO112" s="118"/>
      <c r="AP112" s="121"/>
      <c r="AQ112" s="123"/>
      <c r="AR112" s="125"/>
      <c r="AS112" s="118"/>
      <c r="AT112" s="121"/>
      <c r="AU112" s="123"/>
      <c r="AV112" s="125"/>
    </row>
    <row r="113" spans="1:48" ht="17.25" customHeight="1" x14ac:dyDescent="0.2">
      <c r="A113" s="118"/>
      <c r="B113" s="121"/>
      <c r="C113" s="21">
        <f ca="1">A111+VLOOKUP(Jahresplaner!A111,FormatCode!$A$2:$C$367,3)</f>
        <v>0</v>
      </c>
      <c r="D113" s="115">
        <f ca="1">A111</f>
        <v>0</v>
      </c>
      <c r="E113" s="118"/>
      <c r="F113" s="121"/>
      <c r="G113" s="21">
        <f ca="1">E111+VLOOKUP(Jahresplaner!E111,FormatCode!$A$2:$C$367,3)</f>
        <v>0</v>
      </c>
      <c r="H113" s="115">
        <f ca="1">E111</f>
        <v>0</v>
      </c>
      <c r="I113" s="118"/>
      <c r="J113" s="121"/>
      <c r="K113" s="21">
        <f ca="1">I111+VLOOKUP(Jahresplaner!I111,FormatCode!$A$2:$C$367,3)</f>
        <v>0</v>
      </c>
      <c r="L113" s="115">
        <f ca="1">I111</f>
        <v>0</v>
      </c>
      <c r="M113" s="118"/>
      <c r="N113" s="121"/>
      <c r="O113" s="21">
        <f ca="1">M111+VLOOKUP(Jahresplaner!M111,FormatCode!$A$2:$C$367,3)</f>
        <v>0</v>
      </c>
      <c r="P113" s="115">
        <f ca="1">M111</f>
        <v>0</v>
      </c>
      <c r="Q113" s="118"/>
      <c r="R113" s="121"/>
      <c r="S113" s="21">
        <f ca="1">Q111+VLOOKUP(Jahresplaner!Q111,FormatCode!$A$2:$C$367,3)</f>
        <v>1</v>
      </c>
      <c r="T113" s="115">
        <f ca="1">Q111</f>
        <v>1</v>
      </c>
      <c r="U113" s="118"/>
      <c r="V113" s="121"/>
      <c r="W113" s="21">
        <f ca="1">U111+VLOOKUP(Jahresplaner!U111,FormatCode!$A$2:$C$367,3)</f>
        <v>0</v>
      </c>
      <c r="X113" s="115">
        <f ca="1">U111</f>
        <v>0</v>
      </c>
      <c r="Y113" s="118"/>
      <c r="Z113" s="121"/>
      <c r="AA113" s="21">
        <f ca="1">Y111+VLOOKUP(Jahresplaner!Y111,FormatCode!$A$2:$C$367,3)</f>
        <v>0</v>
      </c>
      <c r="AB113" s="115">
        <f ca="1">Y111</f>
        <v>0</v>
      </c>
      <c r="AC113" s="118"/>
      <c r="AD113" s="121"/>
      <c r="AE113" s="21">
        <f ca="1">AC111+VLOOKUP(Jahresplaner!AC111,FormatCode!$A$2:$C$367,3)</f>
        <v>2</v>
      </c>
      <c r="AF113" s="115">
        <f ca="1">AC111</f>
        <v>2</v>
      </c>
      <c r="AG113" s="118"/>
      <c r="AH113" s="121"/>
      <c r="AI113" s="21">
        <f ca="1">AG111+VLOOKUP(Jahresplaner!AG111,FormatCode!$A$2:$C$367,3)</f>
        <v>0</v>
      </c>
      <c r="AJ113" s="115">
        <f ca="1">AG111</f>
        <v>0</v>
      </c>
      <c r="AK113" s="118"/>
      <c r="AL113" s="121"/>
      <c r="AM113" s="21">
        <f ca="1">AK111+VLOOKUP(Jahresplaner!AK111,FormatCode!$A$2:$C$367,3)</f>
        <v>0</v>
      </c>
      <c r="AN113" s="115">
        <f ca="1">AK111</f>
        <v>0</v>
      </c>
      <c r="AO113" s="118"/>
      <c r="AP113" s="121"/>
      <c r="AQ113" s="21">
        <f ca="1">AO111+VLOOKUP(Jahresplaner!AO111,FormatCode!$A$2:$C$367,3)</f>
        <v>0</v>
      </c>
      <c r="AR113" s="115">
        <f ca="1">AO111</f>
        <v>0</v>
      </c>
      <c r="AS113" s="118"/>
      <c r="AT113" s="121"/>
      <c r="AU113" s="21">
        <f ca="1">AS111+VLOOKUP(Jahresplaner!AS111,FormatCode!$A$2:$C$367,3)</f>
        <v>1</v>
      </c>
      <c r="AV113" s="115">
        <f ca="1">AS111</f>
        <v>1</v>
      </c>
    </row>
    <row r="114" spans="1:48" ht="17.25" customHeight="1" thickBot="1" x14ac:dyDescent="0.25">
      <c r="A114" s="119"/>
      <c r="B114" s="15">
        <f ca="1">A111</f>
        <v>0</v>
      </c>
      <c r="C114" s="22">
        <f ca="1">A111+VLOOKUP(Jahresplaner!A111,FormatCode!$A$2:$D$367,4)</f>
        <v>0</v>
      </c>
      <c r="D114" s="116"/>
      <c r="E114" s="119"/>
      <c r="F114" s="15">
        <f ca="1">E111</f>
        <v>0</v>
      </c>
      <c r="G114" s="22">
        <f ca="1">E111+VLOOKUP(Jahresplaner!E111,FormatCode!$A$2:$D$367,4)</f>
        <v>0</v>
      </c>
      <c r="H114" s="116"/>
      <c r="I114" s="119"/>
      <c r="J114" s="15">
        <f ca="1">I111</f>
        <v>0</v>
      </c>
      <c r="K114" s="22">
        <f ca="1">I111+VLOOKUP(Jahresplaner!I111,FormatCode!$A$2:$D$367,4)</f>
        <v>0</v>
      </c>
      <c r="L114" s="116"/>
      <c r="M114" s="119"/>
      <c r="N114" s="15">
        <f ca="1">M111</f>
        <v>0</v>
      </c>
      <c r="O114" s="22">
        <f ca="1">M111+VLOOKUP(Jahresplaner!M111,FormatCode!$A$2:$D$367,4)</f>
        <v>0</v>
      </c>
      <c r="P114" s="116"/>
      <c r="Q114" s="119"/>
      <c r="R114" s="15">
        <f ca="1">Q111</f>
        <v>1</v>
      </c>
      <c r="S114" s="22">
        <f ca="1">Q111+VLOOKUP(Jahresplaner!Q111,FormatCode!$A$2:$D$367,4)</f>
        <v>1</v>
      </c>
      <c r="T114" s="116"/>
      <c r="U114" s="119"/>
      <c r="V114" s="15">
        <f ca="1">U111</f>
        <v>0</v>
      </c>
      <c r="W114" s="22">
        <f ca="1">U111+VLOOKUP(Jahresplaner!U111,FormatCode!$A$2:$D$367,4)</f>
        <v>0</v>
      </c>
      <c r="X114" s="116"/>
      <c r="Y114" s="119"/>
      <c r="Z114" s="15">
        <f ca="1">Y111</f>
        <v>0</v>
      </c>
      <c r="AA114" s="22">
        <f ca="1">Y111+VLOOKUP(Jahresplaner!Y111,FormatCode!$A$2:$D$367,4)</f>
        <v>0</v>
      </c>
      <c r="AB114" s="116"/>
      <c r="AC114" s="119"/>
      <c r="AD114" s="15">
        <f ca="1">AC111</f>
        <v>2</v>
      </c>
      <c r="AE114" s="22">
        <f ca="1">AC111+VLOOKUP(Jahresplaner!AC111,FormatCode!$A$2:$D$367,4)</f>
        <v>2</v>
      </c>
      <c r="AF114" s="116"/>
      <c r="AG114" s="119"/>
      <c r="AH114" s="15">
        <f ca="1">AG111</f>
        <v>0</v>
      </c>
      <c r="AI114" s="22">
        <f ca="1">AG111+VLOOKUP(Jahresplaner!AG111,FormatCode!$A$2:$D$367,4)</f>
        <v>0</v>
      </c>
      <c r="AJ114" s="116"/>
      <c r="AK114" s="119"/>
      <c r="AL114" s="15">
        <f ca="1">AK111</f>
        <v>0</v>
      </c>
      <c r="AM114" s="22">
        <f ca="1">AK111+VLOOKUP(Jahresplaner!AK111,FormatCode!$A$2:$D$367,4)</f>
        <v>0</v>
      </c>
      <c r="AN114" s="116"/>
      <c r="AO114" s="119"/>
      <c r="AP114" s="15">
        <f ca="1">AO111</f>
        <v>0</v>
      </c>
      <c r="AQ114" s="22">
        <f ca="1">AO111+VLOOKUP(Jahresplaner!AO111,FormatCode!$A$2:$D$367,4)</f>
        <v>0</v>
      </c>
      <c r="AR114" s="116"/>
      <c r="AS114" s="119"/>
      <c r="AT114" s="15">
        <f ca="1">AS111</f>
        <v>1</v>
      </c>
      <c r="AU114" s="22">
        <f ca="1">AS111+VLOOKUP(Jahresplaner!AS111,FormatCode!$A$2:$D$367,4)</f>
        <v>1</v>
      </c>
      <c r="AV114" s="116"/>
    </row>
    <row r="115" spans="1:48" ht="17.25" customHeight="1" x14ac:dyDescent="0.2">
      <c r="A115" s="117">
        <f ca="1">VLOOKUP(Jahresplaner!A115,FormatCode!$A$2:$I$367,9)</f>
        <v>1</v>
      </c>
      <c r="B115" s="120">
        <f ca="1">A115</f>
        <v>1</v>
      </c>
      <c r="C115" s="122">
        <f ca="1">A115+VLOOKUP(Jahresplaner!A115,FormatCode!$A$2:$B$367,2)</f>
        <v>1</v>
      </c>
      <c r="D115" s="124">
        <f ca="1">A115</f>
        <v>1</v>
      </c>
      <c r="E115" s="117" t="e">
        <f>VLOOKUP(Jahresplaner!E115,FormatCode!$A$2:$I$367,9)</f>
        <v>#N/A</v>
      </c>
      <c r="F115" s="120" t="e">
        <f>E115</f>
        <v>#N/A</v>
      </c>
      <c r="G115" s="122" t="e">
        <f>E115+VLOOKUP(Jahresplaner!E115,FormatCode!$A$2:$B$367,2)</f>
        <v>#N/A</v>
      </c>
      <c r="H115" s="124" t="e">
        <f>E115</f>
        <v>#N/A</v>
      </c>
      <c r="I115" s="117">
        <f ca="1">VLOOKUP(Jahresplaner!I115,FormatCode!$A$2:$I$367,9)</f>
        <v>0</v>
      </c>
      <c r="J115" s="120">
        <f ca="1">I115</f>
        <v>0</v>
      </c>
      <c r="K115" s="122">
        <f ca="1">I115+VLOOKUP(Jahresplaner!I115,FormatCode!$A$2:$B$367,2)</f>
        <v>0</v>
      </c>
      <c r="L115" s="124">
        <f ca="1">I115</f>
        <v>0</v>
      </c>
      <c r="M115" s="117">
        <f ca="1">VLOOKUP(Jahresplaner!M115,FormatCode!$A$2:$I$367,9)</f>
        <v>0</v>
      </c>
      <c r="N115" s="120">
        <f ca="1">M115</f>
        <v>0</v>
      </c>
      <c r="O115" s="122">
        <f ca="1">M115+VLOOKUP(Jahresplaner!M115,FormatCode!$A$2:$B$367,2)</f>
        <v>0</v>
      </c>
      <c r="P115" s="124">
        <f ca="1">M115</f>
        <v>0</v>
      </c>
      <c r="Q115" s="117">
        <f ca="1">VLOOKUP(Jahresplaner!Q115,FormatCode!$A$2:$I$367,9)</f>
        <v>2</v>
      </c>
      <c r="R115" s="120">
        <f ca="1">Q115</f>
        <v>2</v>
      </c>
      <c r="S115" s="122">
        <f ca="1">Q115+VLOOKUP(Jahresplaner!Q115,FormatCode!$A$2:$B$367,2)</f>
        <v>2</v>
      </c>
      <c r="T115" s="124">
        <f ca="1">Q115</f>
        <v>2</v>
      </c>
      <c r="U115" s="117">
        <f ca="1">VLOOKUP(Jahresplaner!U115,FormatCode!$A$2:$I$367,9)</f>
        <v>0</v>
      </c>
      <c r="V115" s="120">
        <f ca="1">U115</f>
        <v>0</v>
      </c>
      <c r="W115" s="122">
        <f ca="1">U115+VLOOKUP(Jahresplaner!U115,FormatCode!$A$2:$B$367,2)</f>
        <v>0</v>
      </c>
      <c r="X115" s="124">
        <f ca="1">U115</f>
        <v>0</v>
      </c>
      <c r="Y115" s="117">
        <f ca="1">VLOOKUP(Jahresplaner!Y115,FormatCode!$A$2:$I$367,9)</f>
        <v>0</v>
      </c>
      <c r="Z115" s="120">
        <f ca="1">Y115</f>
        <v>0</v>
      </c>
      <c r="AA115" s="122">
        <f ca="1">Y115+VLOOKUP(Jahresplaner!Y115,FormatCode!$A$2:$B$367,2)</f>
        <v>0</v>
      </c>
      <c r="AB115" s="124">
        <f ca="1">Y115</f>
        <v>0</v>
      </c>
      <c r="AC115" s="117">
        <f ca="1">VLOOKUP(Jahresplaner!AC115,FormatCode!$A$2:$I$367,9)</f>
        <v>1</v>
      </c>
      <c r="AD115" s="120">
        <f ca="1">AC115</f>
        <v>1</v>
      </c>
      <c r="AE115" s="122">
        <f ca="1">AC115+VLOOKUP(Jahresplaner!AC115,FormatCode!$A$2:$B$367,2)</f>
        <v>1</v>
      </c>
      <c r="AF115" s="124">
        <f ca="1">AC115</f>
        <v>1</v>
      </c>
      <c r="AG115" s="117">
        <f ca="1">VLOOKUP(Jahresplaner!AG115,FormatCode!$A$2:$I$367,9)</f>
        <v>0</v>
      </c>
      <c r="AH115" s="120">
        <f ca="1">AG115</f>
        <v>0</v>
      </c>
      <c r="AI115" s="122">
        <f ca="1">AG115+VLOOKUP(Jahresplaner!AG115,FormatCode!$A$2:$B$367,2)</f>
        <v>0</v>
      </c>
      <c r="AJ115" s="124">
        <f ca="1">AG115</f>
        <v>0</v>
      </c>
      <c r="AK115" s="117">
        <f ca="1">VLOOKUP(Jahresplaner!AK115,FormatCode!$A$2:$I$367,9)</f>
        <v>1</v>
      </c>
      <c r="AL115" s="120">
        <f ca="1">AK115</f>
        <v>1</v>
      </c>
      <c r="AM115" s="122">
        <f ca="1">AK115+VLOOKUP(Jahresplaner!AK115,FormatCode!$A$2:$B$367,2)</f>
        <v>1</v>
      </c>
      <c r="AN115" s="124">
        <f ca="1">AK115</f>
        <v>1</v>
      </c>
      <c r="AO115" s="117">
        <f ca="1">VLOOKUP(Jahresplaner!AO115,FormatCode!$A$2:$I$367,9)</f>
        <v>0</v>
      </c>
      <c r="AP115" s="120">
        <f ca="1">AO115</f>
        <v>0</v>
      </c>
      <c r="AQ115" s="122">
        <f ca="1">AO115+VLOOKUP(Jahresplaner!AO115,FormatCode!$A$2:$B$367,2)</f>
        <v>0</v>
      </c>
      <c r="AR115" s="124">
        <f ca="1">AO115</f>
        <v>0</v>
      </c>
      <c r="AS115" s="117">
        <f ca="1">VLOOKUP(Jahresplaner!AS115,FormatCode!$A$2:$I$367,9)</f>
        <v>1</v>
      </c>
      <c r="AT115" s="120">
        <f ca="1">AS115</f>
        <v>1</v>
      </c>
      <c r="AU115" s="122">
        <f ca="1">AS115+VLOOKUP(Jahresplaner!AS115,FormatCode!$A$2:$B$367,2)</f>
        <v>1</v>
      </c>
      <c r="AV115" s="124">
        <f ca="1">AS115</f>
        <v>1</v>
      </c>
    </row>
    <row r="116" spans="1:48" ht="17.25" customHeight="1" x14ac:dyDescent="0.2">
      <c r="A116" s="118"/>
      <c r="B116" s="121"/>
      <c r="C116" s="123"/>
      <c r="D116" s="125"/>
      <c r="E116" s="118"/>
      <c r="F116" s="121"/>
      <c r="G116" s="123"/>
      <c r="H116" s="125"/>
      <c r="I116" s="118"/>
      <c r="J116" s="121"/>
      <c r="K116" s="123"/>
      <c r="L116" s="125"/>
      <c r="M116" s="118"/>
      <c r="N116" s="121"/>
      <c r="O116" s="123"/>
      <c r="P116" s="125"/>
      <c r="Q116" s="118"/>
      <c r="R116" s="121"/>
      <c r="S116" s="123"/>
      <c r="T116" s="125"/>
      <c r="U116" s="118"/>
      <c r="V116" s="121"/>
      <c r="W116" s="123"/>
      <c r="X116" s="125"/>
      <c r="Y116" s="118"/>
      <c r="Z116" s="121"/>
      <c r="AA116" s="123"/>
      <c r="AB116" s="125"/>
      <c r="AC116" s="118"/>
      <c r="AD116" s="121"/>
      <c r="AE116" s="123"/>
      <c r="AF116" s="125"/>
      <c r="AG116" s="118"/>
      <c r="AH116" s="121"/>
      <c r="AI116" s="123"/>
      <c r="AJ116" s="125"/>
      <c r="AK116" s="118"/>
      <c r="AL116" s="121"/>
      <c r="AM116" s="123"/>
      <c r="AN116" s="125"/>
      <c r="AO116" s="118"/>
      <c r="AP116" s="121"/>
      <c r="AQ116" s="123"/>
      <c r="AR116" s="125"/>
      <c r="AS116" s="118"/>
      <c r="AT116" s="121"/>
      <c r="AU116" s="123"/>
      <c r="AV116" s="125"/>
    </row>
    <row r="117" spans="1:48" ht="17.25" customHeight="1" x14ac:dyDescent="0.2">
      <c r="A117" s="118"/>
      <c r="B117" s="121"/>
      <c r="C117" s="21">
        <f ca="1">A115+VLOOKUP(Jahresplaner!A115,FormatCode!$A$2:$C$367,3)</f>
        <v>1</v>
      </c>
      <c r="D117" s="115">
        <f ca="1">A115</f>
        <v>1</v>
      </c>
      <c r="E117" s="118"/>
      <c r="F117" s="121"/>
      <c r="G117" s="21" t="e">
        <f>E115+VLOOKUP(Jahresplaner!E115,FormatCode!$A$2:$C$367,3)</f>
        <v>#N/A</v>
      </c>
      <c r="H117" s="115" t="e">
        <f>E115</f>
        <v>#N/A</v>
      </c>
      <c r="I117" s="118"/>
      <c r="J117" s="121"/>
      <c r="K117" s="21">
        <f ca="1">I115+VLOOKUP(Jahresplaner!I115,FormatCode!$A$2:$C$367,3)</f>
        <v>0</v>
      </c>
      <c r="L117" s="115">
        <f ca="1">I115</f>
        <v>0</v>
      </c>
      <c r="M117" s="118"/>
      <c r="N117" s="121"/>
      <c r="O117" s="21">
        <f ca="1">M115+VLOOKUP(Jahresplaner!M115,FormatCode!$A$2:$C$367,3)</f>
        <v>0</v>
      </c>
      <c r="P117" s="115">
        <f ca="1">M115</f>
        <v>0</v>
      </c>
      <c r="Q117" s="118"/>
      <c r="R117" s="121"/>
      <c r="S117" s="21">
        <f ca="1">Q115+VLOOKUP(Jahresplaner!Q115,FormatCode!$A$2:$C$367,3)</f>
        <v>2</v>
      </c>
      <c r="T117" s="115">
        <f ca="1">Q115</f>
        <v>2</v>
      </c>
      <c r="U117" s="118"/>
      <c r="V117" s="121"/>
      <c r="W117" s="21">
        <f ca="1">U115+VLOOKUP(Jahresplaner!U115,FormatCode!$A$2:$C$367,3)</f>
        <v>0</v>
      </c>
      <c r="X117" s="115">
        <f ca="1">U115</f>
        <v>0</v>
      </c>
      <c r="Y117" s="118"/>
      <c r="Z117" s="121"/>
      <c r="AA117" s="21">
        <f ca="1">Y115+VLOOKUP(Jahresplaner!Y115,FormatCode!$A$2:$C$367,3)</f>
        <v>0</v>
      </c>
      <c r="AB117" s="115">
        <f ca="1">Y115</f>
        <v>0</v>
      </c>
      <c r="AC117" s="118"/>
      <c r="AD117" s="121"/>
      <c r="AE117" s="21">
        <f ca="1">AC115+VLOOKUP(Jahresplaner!AC115,FormatCode!$A$2:$C$367,3)</f>
        <v>1</v>
      </c>
      <c r="AF117" s="115">
        <f ca="1">AC115</f>
        <v>1</v>
      </c>
      <c r="AG117" s="118"/>
      <c r="AH117" s="121"/>
      <c r="AI117" s="21">
        <f ca="1">AG115+VLOOKUP(Jahresplaner!AG115,FormatCode!$A$2:$C$367,3)</f>
        <v>0</v>
      </c>
      <c r="AJ117" s="115">
        <f ca="1">AG115</f>
        <v>0</v>
      </c>
      <c r="AK117" s="118"/>
      <c r="AL117" s="121"/>
      <c r="AM117" s="21">
        <f ca="1">AK115+VLOOKUP(Jahresplaner!AK115,FormatCode!$A$2:$C$367,3)</f>
        <v>1</v>
      </c>
      <c r="AN117" s="115">
        <f ca="1">AK115</f>
        <v>1</v>
      </c>
      <c r="AO117" s="118"/>
      <c r="AP117" s="121"/>
      <c r="AQ117" s="21">
        <f ca="1">AO115+VLOOKUP(Jahresplaner!AO115,FormatCode!$A$2:$C$367,3)</f>
        <v>0</v>
      </c>
      <c r="AR117" s="115">
        <f ca="1">AO115</f>
        <v>0</v>
      </c>
      <c r="AS117" s="118"/>
      <c r="AT117" s="121"/>
      <c r="AU117" s="21">
        <f ca="1">AS115+VLOOKUP(Jahresplaner!AS115,FormatCode!$A$2:$C$367,3)</f>
        <v>1</v>
      </c>
      <c r="AV117" s="115">
        <f ca="1">AS115</f>
        <v>1</v>
      </c>
    </row>
    <row r="118" spans="1:48" ht="17.25" customHeight="1" thickBot="1" x14ac:dyDescent="0.25">
      <c r="A118" s="119"/>
      <c r="B118" s="15">
        <f ca="1">A115</f>
        <v>1</v>
      </c>
      <c r="C118" s="22">
        <f ca="1">A115+VLOOKUP(Jahresplaner!A115,FormatCode!$A$2:$D$367,4)</f>
        <v>1</v>
      </c>
      <c r="D118" s="116"/>
      <c r="E118" s="119"/>
      <c r="F118" s="15" t="e">
        <f>E115</f>
        <v>#N/A</v>
      </c>
      <c r="G118" s="22" t="e">
        <f>E115+VLOOKUP(Jahresplaner!E115,FormatCode!$A$2:$D$367,4)</f>
        <v>#N/A</v>
      </c>
      <c r="H118" s="116"/>
      <c r="I118" s="119"/>
      <c r="J118" s="15">
        <f ca="1">I115</f>
        <v>0</v>
      </c>
      <c r="K118" s="22">
        <f ca="1">I115+VLOOKUP(Jahresplaner!I115,FormatCode!$A$2:$D$367,4)</f>
        <v>0</v>
      </c>
      <c r="L118" s="116"/>
      <c r="M118" s="119"/>
      <c r="N118" s="15">
        <f ca="1">M115</f>
        <v>0</v>
      </c>
      <c r="O118" s="22">
        <f ca="1">M115+VLOOKUP(Jahresplaner!M115,FormatCode!$A$2:$D$367,4)</f>
        <v>0</v>
      </c>
      <c r="P118" s="116"/>
      <c r="Q118" s="119"/>
      <c r="R118" s="15">
        <f ca="1">Q115</f>
        <v>2</v>
      </c>
      <c r="S118" s="22">
        <f ca="1">Q115+VLOOKUP(Jahresplaner!Q115,FormatCode!$A$2:$D$367,4)</f>
        <v>2</v>
      </c>
      <c r="T118" s="116"/>
      <c r="U118" s="119"/>
      <c r="V118" s="15">
        <f ca="1">U115</f>
        <v>0</v>
      </c>
      <c r="W118" s="22">
        <f ca="1">U115+VLOOKUP(Jahresplaner!U115,FormatCode!$A$2:$D$367,4)</f>
        <v>0</v>
      </c>
      <c r="X118" s="116"/>
      <c r="Y118" s="119"/>
      <c r="Z118" s="15">
        <f ca="1">Y115</f>
        <v>0</v>
      </c>
      <c r="AA118" s="22">
        <f ca="1">Y115+VLOOKUP(Jahresplaner!Y115,FormatCode!$A$2:$D$367,4)</f>
        <v>0</v>
      </c>
      <c r="AB118" s="116"/>
      <c r="AC118" s="119"/>
      <c r="AD118" s="15">
        <f ca="1">AC115</f>
        <v>1</v>
      </c>
      <c r="AE118" s="22">
        <f ca="1">AC115+VLOOKUP(Jahresplaner!AC115,FormatCode!$A$2:$D$367,4)</f>
        <v>1</v>
      </c>
      <c r="AF118" s="116"/>
      <c r="AG118" s="119"/>
      <c r="AH118" s="15">
        <f ca="1">AG115</f>
        <v>0</v>
      </c>
      <c r="AI118" s="22">
        <f ca="1">AG115+VLOOKUP(Jahresplaner!AG115,FormatCode!$A$2:$D$367,4)</f>
        <v>0</v>
      </c>
      <c r="AJ118" s="116"/>
      <c r="AK118" s="119"/>
      <c r="AL118" s="15">
        <f ca="1">AK115</f>
        <v>1</v>
      </c>
      <c r="AM118" s="22">
        <f ca="1">AK115+VLOOKUP(Jahresplaner!AK115,FormatCode!$A$2:$D$367,4)</f>
        <v>1</v>
      </c>
      <c r="AN118" s="116"/>
      <c r="AO118" s="119"/>
      <c r="AP118" s="15">
        <f ca="1">AO115</f>
        <v>0</v>
      </c>
      <c r="AQ118" s="22">
        <f ca="1">AO115+VLOOKUP(Jahresplaner!AO115,FormatCode!$A$2:$D$367,4)</f>
        <v>0</v>
      </c>
      <c r="AR118" s="116"/>
      <c r="AS118" s="119"/>
      <c r="AT118" s="15">
        <f ca="1">AS115</f>
        <v>1</v>
      </c>
      <c r="AU118" s="22">
        <f ca="1">AS115+VLOOKUP(Jahresplaner!AS115,FormatCode!$A$2:$D$367,4)</f>
        <v>1</v>
      </c>
      <c r="AV118" s="116"/>
    </row>
    <row r="119" spans="1:48" ht="17.25" customHeight="1" x14ac:dyDescent="0.2">
      <c r="A119" s="117">
        <f ca="1">VLOOKUP(Jahresplaner!A119,FormatCode!$A$2:$I$367,9)</f>
        <v>2</v>
      </c>
      <c r="B119" s="120">
        <f ca="1">A119</f>
        <v>2</v>
      </c>
      <c r="C119" s="122">
        <f ca="1">A119+VLOOKUP(Jahresplaner!A119,FormatCode!$A$2:$B$367,2)</f>
        <v>2</v>
      </c>
      <c r="D119" s="124">
        <f ca="1">A119</f>
        <v>2</v>
      </c>
      <c r="E119" s="117" t="e">
        <f>VLOOKUP(Jahresplaner!E119,FormatCode!$A$2:$I$367,9)</f>
        <v>#N/A</v>
      </c>
      <c r="F119" s="120" t="e">
        <f>E119</f>
        <v>#N/A</v>
      </c>
      <c r="G119" s="122" t="e">
        <f>E119+VLOOKUP(Jahresplaner!E119,FormatCode!$A$2:$B$367,2)</f>
        <v>#N/A</v>
      </c>
      <c r="H119" s="124" t="e">
        <f>E119</f>
        <v>#N/A</v>
      </c>
      <c r="I119" s="117">
        <f ca="1">VLOOKUP(Jahresplaner!I119,FormatCode!$A$2:$I$367,9)</f>
        <v>0</v>
      </c>
      <c r="J119" s="120">
        <f ca="1">I119</f>
        <v>0</v>
      </c>
      <c r="K119" s="122">
        <f ca="1">I119+VLOOKUP(Jahresplaner!I119,FormatCode!$A$2:$B$367,2)</f>
        <v>0</v>
      </c>
      <c r="L119" s="124">
        <f ca="1">I119</f>
        <v>0</v>
      </c>
      <c r="M119" s="117">
        <f ca="1">VLOOKUP(Jahresplaner!M119,FormatCode!$A$2:$I$367,9)</f>
        <v>1</v>
      </c>
      <c r="N119" s="120">
        <f ca="1">M119</f>
        <v>1</v>
      </c>
      <c r="O119" s="122">
        <f ca="1">M119+VLOOKUP(Jahresplaner!M119,FormatCode!$A$2:$B$367,2)</f>
        <v>1</v>
      </c>
      <c r="P119" s="124">
        <f ca="1">M119</f>
        <v>1</v>
      </c>
      <c r="Q119" s="117">
        <f ca="1">VLOOKUP(Jahresplaner!Q119,FormatCode!$A$2:$I$367,9)</f>
        <v>0</v>
      </c>
      <c r="R119" s="120">
        <f ca="1">Q119</f>
        <v>0</v>
      </c>
      <c r="S119" s="122">
        <f ca="1">Q119+VLOOKUP(Jahresplaner!Q119,FormatCode!$A$2:$B$367,2)</f>
        <v>0</v>
      </c>
      <c r="T119" s="124">
        <f ca="1">Q119</f>
        <v>0</v>
      </c>
      <c r="U119" s="117">
        <f ca="1">VLOOKUP(Jahresplaner!U119,FormatCode!$A$2:$I$367,9)</f>
        <v>0</v>
      </c>
      <c r="V119" s="120">
        <f ca="1">U119</f>
        <v>0</v>
      </c>
      <c r="W119" s="122">
        <f ca="1">U119+VLOOKUP(Jahresplaner!U119,FormatCode!$A$2:$B$367,2)</f>
        <v>0</v>
      </c>
      <c r="X119" s="124">
        <f ca="1">U119</f>
        <v>0</v>
      </c>
      <c r="Y119" s="117">
        <f ca="1">VLOOKUP(Jahresplaner!Y119,FormatCode!$A$2:$I$367,9)</f>
        <v>1</v>
      </c>
      <c r="Z119" s="120">
        <f ca="1">Y119</f>
        <v>1</v>
      </c>
      <c r="AA119" s="122">
        <f ca="1">Y119+VLOOKUP(Jahresplaner!Y119,FormatCode!$A$2:$B$367,2)</f>
        <v>1</v>
      </c>
      <c r="AB119" s="124">
        <f ca="1">Y119</f>
        <v>1</v>
      </c>
      <c r="AC119" s="117">
        <f ca="1">VLOOKUP(Jahresplaner!AC119,FormatCode!$A$2:$I$367,9)</f>
        <v>1</v>
      </c>
      <c r="AD119" s="120">
        <f ca="1">AC119</f>
        <v>1</v>
      </c>
      <c r="AE119" s="122">
        <f ca="1">AC119+VLOOKUP(Jahresplaner!AC119,FormatCode!$A$2:$B$367,2)</f>
        <v>1</v>
      </c>
      <c r="AF119" s="124">
        <f ca="1">AC119</f>
        <v>1</v>
      </c>
      <c r="AG119" s="117">
        <f ca="1">VLOOKUP(Jahresplaner!AG119,FormatCode!$A$2:$I$367,9)</f>
        <v>0</v>
      </c>
      <c r="AH119" s="120">
        <f ca="1">AG119</f>
        <v>0</v>
      </c>
      <c r="AI119" s="122">
        <f ca="1">AG119+VLOOKUP(Jahresplaner!AG119,FormatCode!$A$2:$B$367,2)</f>
        <v>0</v>
      </c>
      <c r="AJ119" s="124">
        <f ca="1">AG119</f>
        <v>0</v>
      </c>
      <c r="AK119" s="117">
        <f ca="1">VLOOKUP(Jahresplaner!AK119,FormatCode!$A$2:$I$367,9)</f>
        <v>2</v>
      </c>
      <c r="AL119" s="120">
        <f ca="1">AK119</f>
        <v>2</v>
      </c>
      <c r="AM119" s="122">
        <f ca="1">AK119+VLOOKUP(Jahresplaner!AK119,FormatCode!$A$2:$B$367,2)</f>
        <v>2</v>
      </c>
      <c r="AN119" s="124">
        <f ca="1">AK119</f>
        <v>2</v>
      </c>
      <c r="AO119" s="117">
        <f ca="1">VLOOKUP(Jahresplaner!AO119,FormatCode!$A$2:$I$367,9)</f>
        <v>0</v>
      </c>
      <c r="AP119" s="120">
        <f ca="1">AO119</f>
        <v>0</v>
      </c>
      <c r="AQ119" s="122">
        <f ca="1">AO119+VLOOKUP(Jahresplaner!AO119,FormatCode!$A$2:$B$367,2)</f>
        <v>0</v>
      </c>
      <c r="AR119" s="124">
        <f ca="1">AO119</f>
        <v>0</v>
      </c>
      <c r="AS119" s="117">
        <f ca="1">VLOOKUP(Jahresplaner!AS119,FormatCode!$A$2:$I$367,9)</f>
        <v>1</v>
      </c>
      <c r="AT119" s="120">
        <f ca="1">AS119</f>
        <v>1</v>
      </c>
      <c r="AU119" s="122">
        <f ca="1">AS119+VLOOKUP(Jahresplaner!AS119,FormatCode!$A$2:$B$367,2)</f>
        <v>1</v>
      </c>
      <c r="AV119" s="124">
        <f ca="1">AS119</f>
        <v>1</v>
      </c>
    </row>
    <row r="120" spans="1:48" ht="17.25" customHeight="1" x14ac:dyDescent="0.2">
      <c r="A120" s="118"/>
      <c r="B120" s="121"/>
      <c r="C120" s="123"/>
      <c r="D120" s="125"/>
      <c r="E120" s="118"/>
      <c r="F120" s="121"/>
      <c r="G120" s="123"/>
      <c r="H120" s="125"/>
      <c r="I120" s="118"/>
      <c r="J120" s="121"/>
      <c r="K120" s="123"/>
      <c r="L120" s="125"/>
      <c r="M120" s="118"/>
      <c r="N120" s="121"/>
      <c r="O120" s="123"/>
      <c r="P120" s="125"/>
      <c r="Q120" s="118"/>
      <c r="R120" s="121"/>
      <c r="S120" s="123"/>
      <c r="T120" s="125"/>
      <c r="U120" s="118"/>
      <c r="V120" s="121"/>
      <c r="W120" s="123"/>
      <c r="X120" s="125"/>
      <c r="Y120" s="118"/>
      <c r="Z120" s="121"/>
      <c r="AA120" s="123"/>
      <c r="AB120" s="125"/>
      <c r="AC120" s="118"/>
      <c r="AD120" s="121"/>
      <c r="AE120" s="123"/>
      <c r="AF120" s="125"/>
      <c r="AG120" s="118"/>
      <c r="AH120" s="121"/>
      <c r="AI120" s="123"/>
      <c r="AJ120" s="125"/>
      <c r="AK120" s="118"/>
      <c r="AL120" s="121"/>
      <c r="AM120" s="123"/>
      <c r="AN120" s="125"/>
      <c r="AO120" s="118"/>
      <c r="AP120" s="121"/>
      <c r="AQ120" s="123"/>
      <c r="AR120" s="125"/>
      <c r="AS120" s="118"/>
      <c r="AT120" s="121"/>
      <c r="AU120" s="123"/>
      <c r="AV120" s="125"/>
    </row>
    <row r="121" spans="1:48" ht="17.25" customHeight="1" x14ac:dyDescent="0.2">
      <c r="A121" s="118"/>
      <c r="B121" s="121"/>
      <c r="C121" s="21">
        <f ca="1">A119+VLOOKUP(Jahresplaner!A119,FormatCode!$A$2:$C$367,3)</f>
        <v>2</v>
      </c>
      <c r="D121" s="115">
        <f ca="1">A119</f>
        <v>2</v>
      </c>
      <c r="E121" s="118"/>
      <c r="F121" s="121"/>
      <c r="G121" s="21" t="e">
        <f>E119+VLOOKUP(Jahresplaner!E119,FormatCode!$A$2:$C$367,3)</f>
        <v>#N/A</v>
      </c>
      <c r="H121" s="115" t="e">
        <f>E119</f>
        <v>#N/A</v>
      </c>
      <c r="I121" s="118"/>
      <c r="J121" s="121"/>
      <c r="K121" s="21">
        <f ca="1">I119+VLOOKUP(Jahresplaner!I119,FormatCode!$A$2:$C$367,3)</f>
        <v>0</v>
      </c>
      <c r="L121" s="115">
        <f ca="1">I119</f>
        <v>0</v>
      </c>
      <c r="M121" s="118"/>
      <c r="N121" s="121"/>
      <c r="O121" s="21">
        <f ca="1">M119+VLOOKUP(Jahresplaner!M119,FormatCode!$A$2:$C$367,3)</f>
        <v>1</v>
      </c>
      <c r="P121" s="115">
        <f ca="1">M119</f>
        <v>1</v>
      </c>
      <c r="Q121" s="118"/>
      <c r="R121" s="121"/>
      <c r="S121" s="21">
        <f ca="1">Q119+VLOOKUP(Jahresplaner!Q119,FormatCode!$A$2:$C$367,3)</f>
        <v>0</v>
      </c>
      <c r="T121" s="115">
        <f ca="1">Q119</f>
        <v>0</v>
      </c>
      <c r="U121" s="118"/>
      <c r="V121" s="121"/>
      <c r="W121" s="21">
        <f ca="1">U119+VLOOKUP(Jahresplaner!U119,FormatCode!$A$2:$C$367,3)</f>
        <v>0</v>
      </c>
      <c r="X121" s="115">
        <f ca="1">U119</f>
        <v>0</v>
      </c>
      <c r="Y121" s="118"/>
      <c r="Z121" s="121"/>
      <c r="AA121" s="21">
        <f ca="1">Y119+VLOOKUP(Jahresplaner!Y119,FormatCode!$A$2:$C$367,3)</f>
        <v>1</v>
      </c>
      <c r="AB121" s="115">
        <f ca="1">Y119</f>
        <v>1</v>
      </c>
      <c r="AC121" s="118"/>
      <c r="AD121" s="121"/>
      <c r="AE121" s="21">
        <f ca="1">AC119+VLOOKUP(Jahresplaner!AC119,FormatCode!$A$2:$C$367,3)</f>
        <v>1</v>
      </c>
      <c r="AF121" s="115">
        <f ca="1">AC119</f>
        <v>1</v>
      </c>
      <c r="AG121" s="118"/>
      <c r="AH121" s="121"/>
      <c r="AI121" s="21">
        <f ca="1">AG119+VLOOKUP(Jahresplaner!AG119,FormatCode!$A$2:$C$367,3)</f>
        <v>0</v>
      </c>
      <c r="AJ121" s="115">
        <f ca="1">AG119</f>
        <v>0</v>
      </c>
      <c r="AK121" s="118"/>
      <c r="AL121" s="121"/>
      <c r="AM121" s="21">
        <f ca="1">AK119+VLOOKUP(Jahresplaner!AK119,FormatCode!$A$2:$C$367,3)</f>
        <v>2</v>
      </c>
      <c r="AN121" s="115">
        <f ca="1">AK119</f>
        <v>2</v>
      </c>
      <c r="AO121" s="118"/>
      <c r="AP121" s="121"/>
      <c r="AQ121" s="21">
        <f ca="1">AO119+VLOOKUP(Jahresplaner!AO119,FormatCode!$A$2:$C$367,3)</f>
        <v>0</v>
      </c>
      <c r="AR121" s="115">
        <f ca="1">AO119</f>
        <v>0</v>
      </c>
      <c r="AS121" s="118"/>
      <c r="AT121" s="121"/>
      <c r="AU121" s="21">
        <f ca="1">AS119+VLOOKUP(Jahresplaner!AS119,FormatCode!$A$2:$C$367,3)</f>
        <v>1</v>
      </c>
      <c r="AV121" s="115">
        <f ca="1">AS119</f>
        <v>1</v>
      </c>
    </row>
    <row r="122" spans="1:48" ht="17.25" customHeight="1" thickBot="1" x14ac:dyDescent="0.25">
      <c r="A122" s="119"/>
      <c r="B122" s="15">
        <f ca="1">A119</f>
        <v>2</v>
      </c>
      <c r="C122" s="22">
        <f ca="1">A119+VLOOKUP(Jahresplaner!A119,FormatCode!$A$2:$D$367,4)</f>
        <v>2</v>
      </c>
      <c r="D122" s="116"/>
      <c r="E122" s="119"/>
      <c r="F122" s="15" t="e">
        <f>E119</f>
        <v>#N/A</v>
      </c>
      <c r="G122" s="22" t="e">
        <f>E119+VLOOKUP(Jahresplaner!E119,FormatCode!$A$2:$D$367,4)</f>
        <v>#N/A</v>
      </c>
      <c r="H122" s="116"/>
      <c r="I122" s="119"/>
      <c r="J122" s="15">
        <f ca="1">I119</f>
        <v>0</v>
      </c>
      <c r="K122" s="22">
        <f ca="1">I119+VLOOKUP(Jahresplaner!I119,FormatCode!$A$2:$D$367,4)</f>
        <v>0</v>
      </c>
      <c r="L122" s="116"/>
      <c r="M122" s="119"/>
      <c r="N122" s="15">
        <f ca="1">M119</f>
        <v>1</v>
      </c>
      <c r="O122" s="22">
        <f ca="1">M119+VLOOKUP(Jahresplaner!M119,FormatCode!$A$2:$D$367,4)</f>
        <v>1</v>
      </c>
      <c r="P122" s="116"/>
      <c r="Q122" s="119"/>
      <c r="R122" s="15">
        <f ca="1">Q119</f>
        <v>0</v>
      </c>
      <c r="S122" s="22">
        <f ca="1">Q119+VLOOKUP(Jahresplaner!Q119,FormatCode!$A$2:$D$367,4)</f>
        <v>0</v>
      </c>
      <c r="T122" s="116"/>
      <c r="U122" s="119"/>
      <c r="V122" s="15">
        <f ca="1">U119</f>
        <v>0</v>
      </c>
      <c r="W122" s="22">
        <f ca="1">U119+VLOOKUP(Jahresplaner!U119,FormatCode!$A$2:$D$367,4)</f>
        <v>0</v>
      </c>
      <c r="X122" s="116"/>
      <c r="Y122" s="119"/>
      <c r="Z122" s="15">
        <f ca="1">Y119</f>
        <v>1</v>
      </c>
      <c r="AA122" s="22">
        <f ca="1">Y119+VLOOKUP(Jahresplaner!Y119,FormatCode!$A$2:$D$367,4)</f>
        <v>1</v>
      </c>
      <c r="AB122" s="116"/>
      <c r="AC122" s="119"/>
      <c r="AD122" s="15">
        <f ca="1">AC119</f>
        <v>1</v>
      </c>
      <c r="AE122" s="22">
        <f ca="1">AC119+VLOOKUP(Jahresplaner!AC119,FormatCode!$A$2:$D$367,4)</f>
        <v>1</v>
      </c>
      <c r="AF122" s="116"/>
      <c r="AG122" s="119"/>
      <c r="AH122" s="15">
        <f ca="1">AG119</f>
        <v>0</v>
      </c>
      <c r="AI122" s="22">
        <f ca="1">AG119+VLOOKUP(Jahresplaner!AG119,FormatCode!$A$2:$D$367,4)</f>
        <v>0</v>
      </c>
      <c r="AJ122" s="116"/>
      <c r="AK122" s="119"/>
      <c r="AL122" s="15">
        <f ca="1">AK119</f>
        <v>2</v>
      </c>
      <c r="AM122" s="22">
        <f ca="1">AK119+VLOOKUP(Jahresplaner!AK119,FormatCode!$A$2:$D$367,4)</f>
        <v>2</v>
      </c>
      <c r="AN122" s="116"/>
      <c r="AO122" s="119"/>
      <c r="AP122" s="15">
        <f ca="1">AO119</f>
        <v>0</v>
      </c>
      <c r="AQ122" s="22">
        <f ca="1">AO119+VLOOKUP(Jahresplaner!AO119,FormatCode!$A$2:$D$367,4)</f>
        <v>0</v>
      </c>
      <c r="AR122" s="116"/>
      <c r="AS122" s="119"/>
      <c r="AT122" s="15">
        <f ca="1">AS119</f>
        <v>1</v>
      </c>
      <c r="AU122" s="22">
        <f ca="1">AS119+VLOOKUP(Jahresplaner!AS119,FormatCode!$A$2:$D$367,4)</f>
        <v>1</v>
      </c>
      <c r="AV122" s="116"/>
    </row>
    <row r="123" spans="1:48" ht="17.25" customHeight="1" x14ac:dyDescent="0.2">
      <c r="A123" s="117">
        <f ca="1">VLOOKUP(Jahresplaner!A123,FormatCode!$A$2:$I$367,9)</f>
        <v>0</v>
      </c>
      <c r="B123" s="120">
        <f ca="1">A123</f>
        <v>0</v>
      </c>
      <c r="C123" s="122">
        <f ca="1">A123+VLOOKUP(Jahresplaner!A123,FormatCode!$A$2:$B$367,2)</f>
        <v>0</v>
      </c>
      <c r="D123" s="124">
        <f ca="1">A123</f>
        <v>0</v>
      </c>
      <c r="E123" s="117" t="e">
        <f>VLOOKUP(Jahresplaner!E123,FormatCode!$A$2:$I$367,9)</f>
        <v>#N/A</v>
      </c>
      <c r="F123" s="120" t="e">
        <f>E123</f>
        <v>#N/A</v>
      </c>
      <c r="G123" s="122" t="e">
        <f>E123+VLOOKUP(Jahresplaner!E123,FormatCode!$A$2:$B$367,2)</f>
        <v>#N/A</v>
      </c>
      <c r="H123" s="124" t="e">
        <f>E123</f>
        <v>#N/A</v>
      </c>
      <c r="I123" s="117">
        <f ca="1">VLOOKUP(Jahresplaner!I123,FormatCode!$A$2:$I$367,9)</f>
        <v>0</v>
      </c>
      <c r="J123" s="120">
        <f ca="1">I123</f>
        <v>0</v>
      </c>
      <c r="K123" s="122">
        <f ca="1">I123+VLOOKUP(Jahresplaner!I123,FormatCode!$A$2:$B$367,2)</f>
        <v>0</v>
      </c>
      <c r="L123" s="124">
        <f ca="1">I123</f>
        <v>0</v>
      </c>
      <c r="M123" s="117" t="e">
        <f>VLOOKUP(Jahresplaner!M123,FormatCode!$A$2:$I$367,9)</f>
        <v>#N/A</v>
      </c>
      <c r="N123" s="120" t="e">
        <f>M123</f>
        <v>#N/A</v>
      </c>
      <c r="O123" s="122" t="e">
        <f>M123+VLOOKUP(Jahresplaner!M123,FormatCode!$A$2:$B$367,2)</f>
        <v>#N/A</v>
      </c>
      <c r="P123" s="124" t="e">
        <f>M123</f>
        <v>#N/A</v>
      </c>
      <c r="Q123" s="117">
        <f ca="1">VLOOKUP(Jahresplaner!Q123,FormatCode!$A$2:$I$367,9)</f>
        <v>0</v>
      </c>
      <c r="R123" s="120">
        <f ca="1">Q123</f>
        <v>0</v>
      </c>
      <c r="S123" s="122">
        <f ca="1">Q123+VLOOKUP(Jahresplaner!Q123,FormatCode!$A$2:$B$367,2)</f>
        <v>0</v>
      </c>
      <c r="T123" s="124">
        <f ca="1">Q123</f>
        <v>0</v>
      </c>
      <c r="U123" s="117" t="e">
        <f>VLOOKUP(Jahresplaner!U123,FormatCode!$A$2:$I$367,9)</f>
        <v>#N/A</v>
      </c>
      <c r="V123" s="120" t="e">
        <f>U123</f>
        <v>#N/A</v>
      </c>
      <c r="W123" s="122" t="e">
        <f>U123+VLOOKUP(Jahresplaner!U123,FormatCode!$A$2:$B$367,2)</f>
        <v>#N/A</v>
      </c>
      <c r="X123" s="124" t="e">
        <f>U123</f>
        <v>#N/A</v>
      </c>
      <c r="Y123" s="117">
        <f ca="1">VLOOKUP(Jahresplaner!Y123,FormatCode!$A$2:$I$367,9)</f>
        <v>2</v>
      </c>
      <c r="Z123" s="120">
        <f ca="1">Y123</f>
        <v>2</v>
      </c>
      <c r="AA123" s="122">
        <f ca="1">Y123+VLOOKUP(Jahresplaner!Y123,FormatCode!$A$2:$B$367,2)</f>
        <v>2</v>
      </c>
      <c r="AB123" s="124">
        <f ca="1">Y123</f>
        <v>2</v>
      </c>
      <c r="AC123" s="117">
        <f ca="1">VLOOKUP(Jahresplaner!AC123,FormatCode!$A$2:$I$367,9)</f>
        <v>1</v>
      </c>
      <c r="AD123" s="120">
        <f ca="1">AC123</f>
        <v>1</v>
      </c>
      <c r="AE123" s="122">
        <f ca="1">AC123+VLOOKUP(Jahresplaner!AC123,FormatCode!$A$2:$B$367,2)</f>
        <v>1</v>
      </c>
      <c r="AF123" s="124">
        <f ca="1">AC123</f>
        <v>1</v>
      </c>
      <c r="AG123" s="117" t="e">
        <f>VLOOKUP(Jahresplaner!AG123,FormatCode!$A$2:$I$367,9)</f>
        <v>#N/A</v>
      </c>
      <c r="AH123" s="120" t="e">
        <f>AG123</f>
        <v>#N/A</v>
      </c>
      <c r="AI123" s="122" t="e">
        <f>AG123+VLOOKUP(Jahresplaner!AG123,FormatCode!$A$2:$B$367,2)</f>
        <v>#N/A</v>
      </c>
      <c r="AJ123" s="124" t="e">
        <f>AG123</f>
        <v>#N/A</v>
      </c>
      <c r="AK123" s="117">
        <f ca="1">VLOOKUP(Jahresplaner!AK123,FormatCode!$A$2:$I$367,9)</f>
        <v>1</v>
      </c>
      <c r="AL123" s="120">
        <f ca="1">AK123</f>
        <v>1</v>
      </c>
      <c r="AM123" s="122">
        <f ca="1">AK123+VLOOKUP(Jahresplaner!AK123,FormatCode!$A$2:$B$367,2)</f>
        <v>5</v>
      </c>
      <c r="AN123" s="124">
        <f ca="1">AK123</f>
        <v>1</v>
      </c>
      <c r="AO123" s="117" t="e">
        <f>VLOOKUP(Jahresplaner!AO123,FormatCode!$A$2:$I$367,9)</f>
        <v>#N/A</v>
      </c>
      <c r="AP123" s="120" t="e">
        <f>AO123</f>
        <v>#N/A</v>
      </c>
      <c r="AQ123" s="122" t="e">
        <f>AO123+VLOOKUP(Jahresplaner!AO123,FormatCode!$A$2:$B$367,2)</f>
        <v>#N/A</v>
      </c>
      <c r="AR123" s="124" t="e">
        <f>AO123</f>
        <v>#N/A</v>
      </c>
      <c r="AS123" s="117">
        <f ca="1">VLOOKUP(Jahresplaner!AS123,FormatCode!$A$2:$I$367,9)</f>
        <v>1</v>
      </c>
      <c r="AT123" s="120">
        <f ca="1">AS123</f>
        <v>1</v>
      </c>
      <c r="AU123" s="122">
        <f ca="1">AS123+VLOOKUP(Jahresplaner!AS123,FormatCode!$A$2:$B$367,2)</f>
        <v>5</v>
      </c>
      <c r="AV123" s="124">
        <f ca="1">AS123</f>
        <v>1</v>
      </c>
    </row>
    <row r="124" spans="1:48" ht="17.25" customHeight="1" x14ac:dyDescent="0.2">
      <c r="A124" s="118"/>
      <c r="B124" s="121"/>
      <c r="C124" s="123"/>
      <c r="D124" s="125"/>
      <c r="E124" s="118"/>
      <c r="F124" s="121"/>
      <c r="G124" s="123"/>
      <c r="H124" s="125"/>
      <c r="I124" s="118"/>
      <c r="J124" s="121"/>
      <c r="K124" s="123"/>
      <c r="L124" s="125"/>
      <c r="M124" s="118"/>
      <c r="N124" s="121"/>
      <c r="O124" s="123"/>
      <c r="P124" s="125"/>
      <c r="Q124" s="118"/>
      <c r="R124" s="121"/>
      <c r="S124" s="123"/>
      <c r="T124" s="125"/>
      <c r="U124" s="118"/>
      <c r="V124" s="121"/>
      <c r="W124" s="123"/>
      <c r="X124" s="125"/>
      <c r="Y124" s="118"/>
      <c r="Z124" s="121"/>
      <c r="AA124" s="123"/>
      <c r="AB124" s="125"/>
      <c r="AC124" s="118"/>
      <c r="AD124" s="121"/>
      <c r="AE124" s="123"/>
      <c r="AF124" s="125"/>
      <c r="AG124" s="118"/>
      <c r="AH124" s="121"/>
      <c r="AI124" s="123"/>
      <c r="AJ124" s="125"/>
      <c r="AK124" s="118"/>
      <c r="AL124" s="121"/>
      <c r="AM124" s="123"/>
      <c r="AN124" s="125"/>
      <c r="AO124" s="118"/>
      <c r="AP124" s="121"/>
      <c r="AQ124" s="123"/>
      <c r="AR124" s="125"/>
      <c r="AS124" s="118"/>
      <c r="AT124" s="121"/>
      <c r="AU124" s="123"/>
      <c r="AV124" s="125"/>
    </row>
    <row r="125" spans="1:48" ht="17.25" customHeight="1" x14ac:dyDescent="0.2">
      <c r="A125" s="118"/>
      <c r="B125" s="121"/>
      <c r="C125" s="21">
        <f ca="1">A123+VLOOKUP(Jahresplaner!A123,FormatCode!$A$2:$C$367,3)</f>
        <v>0</v>
      </c>
      <c r="D125" s="115">
        <f ca="1">A123</f>
        <v>0</v>
      </c>
      <c r="E125" s="118"/>
      <c r="F125" s="121"/>
      <c r="G125" s="21" t="e">
        <f>E123+VLOOKUP(Jahresplaner!E123,FormatCode!$A$2:$C$367,3)</f>
        <v>#N/A</v>
      </c>
      <c r="H125" s="115" t="e">
        <f>E123</f>
        <v>#N/A</v>
      </c>
      <c r="I125" s="118"/>
      <c r="J125" s="121"/>
      <c r="K125" s="21">
        <f ca="1">I123+VLOOKUP(Jahresplaner!I123,FormatCode!$A$2:$C$367,3)</f>
        <v>0</v>
      </c>
      <c r="L125" s="115">
        <f ca="1">I123</f>
        <v>0</v>
      </c>
      <c r="M125" s="118"/>
      <c r="N125" s="121"/>
      <c r="O125" s="21" t="e">
        <f>M123+VLOOKUP(Jahresplaner!M123,FormatCode!$A$2:$C$367,3)</f>
        <v>#N/A</v>
      </c>
      <c r="P125" s="115" t="e">
        <f>M123</f>
        <v>#N/A</v>
      </c>
      <c r="Q125" s="118"/>
      <c r="R125" s="121"/>
      <c r="S125" s="21">
        <f ca="1">Q123+VLOOKUP(Jahresplaner!Q123,FormatCode!$A$2:$C$367,3)</f>
        <v>0</v>
      </c>
      <c r="T125" s="115">
        <f ca="1">Q123</f>
        <v>0</v>
      </c>
      <c r="U125" s="118"/>
      <c r="V125" s="121"/>
      <c r="W125" s="21" t="e">
        <f>U123+VLOOKUP(Jahresplaner!U123,FormatCode!$A$2:$C$367,3)</f>
        <v>#N/A</v>
      </c>
      <c r="X125" s="115" t="e">
        <f>U123</f>
        <v>#N/A</v>
      </c>
      <c r="Y125" s="118"/>
      <c r="Z125" s="121"/>
      <c r="AA125" s="21">
        <f ca="1">Y123+VLOOKUP(Jahresplaner!Y123,FormatCode!$A$2:$C$367,3)</f>
        <v>2</v>
      </c>
      <c r="AB125" s="115">
        <f ca="1">Y123</f>
        <v>2</v>
      </c>
      <c r="AC125" s="118"/>
      <c r="AD125" s="121"/>
      <c r="AE125" s="21">
        <f ca="1">AC123+VLOOKUP(Jahresplaner!AC123,FormatCode!$A$2:$C$367,3)</f>
        <v>1</v>
      </c>
      <c r="AF125" s="115">
        <f ca="1">AC123</f>
        <v>1</v>
      </c>
      <c r="AG125" s="118"/>
      <c r="AH125" s="121"/>
      <c r="AI125" s="21" t="e">
        <f>AG123+VLOOKUP(Jahresplaner!AG123,FormatCode!$A$2:$C$367,3)</f>
        <v>#N/A</v>
      </c>
      <c r="AJ125" s="115" t="e">
        <f>AG123</f>
        <v>#N/A</v>
      </c>
      <c r="AK125" s="118"/>
      <c r="AL125" s="121"/>
      <c r="AM125" s="21">
        <f ca="1">AK123+VLOOKUP(Jahresplaner!AK123,FormatCode!$A$2:$C$367,3)</f>
        <v>1</v>
      </c>
      <c r="AN125" s="115">
        <f ca="1">AK123</f>
        <v>1</v>
      </c>
      <c r="AO125" s="118"/>
      <c r="AP125" s="121"/>
      <c r="AQ125" s="21" t="e">
        <f>AO123+VLOOKUP(Jahresplaner!AO123,FormatCode!$A$2:$C$367,3)</f>
        <v>#N/A</v>
      </c>
      <c r="AR125" s="115" t="e">
        <f>AO123</f>
        <v>#N/A</v>
      </c>
      <c r="AS125" s="118"/>
      <c r="AT125" s="121"/>
      <c r="AU125" s="21">
        <f ca="1">AS123+VLOOKUP(Jahresplaner!AS123,FormatCode!$A$2:$C$367,3)</f>
        <v>1</v>
      </c>
      <c r="AV125" s="115">
        <f ca="1">AS123</f>
        <v>1</v>
      </c>
    </row>
    <row r="126" spans="1:48" ht="17.25" customHeight="1" thickBot="1" x14ac:dyDescent="0.25">
      <c r="A126" s="119"/>
      <c r="B126" s="15">
        <f ca="1">A123</f>
        <v>0</v>
      </c>
      <c r="C126" s="22">
        <f ca="1">A123+VLOOKUP(Jahresplaner!A123,FormatCode!$A$2:$D$367,4)</f>
        <v>0</v>
      </c>
      <c r="D126" s="116"/>
      <c r="E126" s="119"/>
      <c r="F126" s="15" t="e">
        <f>E123</f>
        <v>#N/A</v>
      </c>
      <c r="G126" s="22" t="e">
        <f>E123+VLOOKUP(Jahresplaner!E123,FormatCode!$A$2:$D$367,4)</f>
        <v>#N/A</v>
      </c>
      <c r="H126" s="116"/>
      <c r="I126" s="119"/>
      <c r="J126" s="15">
        <f ca="1">I123</f>
        <v>0</v>
      </c>
      <c r="K126" s="22">
        <f ca="1">I123+VLOOKUP(Jahresplaner!I123,FormatCode!$A$2:$D$367,4)</f>
        <v>0</v>
      </c>
      <c r="L126" s="116"/>
      <c r="M126" s="119"/>
      <c r="N126" s="15" t="e">
        <f>M123</f>
        <v>#N/A</v>
      </c>
      <c r="O126" s="22" t="e">
        <f>M123+VLOOKUP(Jahresplaner!M123,FormatCode!$A$2:$D$367,4)</f>
        <v>#N/A</v>
      </c>
      <c r="P126" s="116"/>
      <c r="Q126" s="119"/>
      <c r="R126" s="15">
        <f ca="1">Q123</f>
        <v>0</v>
      </c>
      <c r="S126" s="22">
        <f ca="1">Q123+VLOOKUP(Jahresplaner!Q123,FormatCode!$A$2:$D$367,4)</f>
        <v>0</v>
      </c>
      <c r="T126" s="116"/>
      <c r="U126" s="119"/>
      <c r="V126" s="15" t="e">
        <f>U123</f>
        <v>#N/A</v>
      </c>
      <c r="W126" s="22" t="e">
        <f>U123+VLOOKUP(Jahresplaner!U123,FormatCode!$A$2:$D$367,4)</f>
        <v>#N/A</v>
      </c>
      <c r="X126" s="116"/>
      <c r="Y126" s="119"/>
      <c r="Z126" s="15">
        <f ca="1">Y123</f>
        <v>2</v>
      </c>
      <c r="AA126" s="22">
        <f ca="1">Y123+VLOOKUP(Jahresplaner!Y123,FormatCode!$A$2:$D$367,4)</f>
        <v>2</v>
      </c>
      <c r="AB126" s="116"/>
      <c r="AC126" s="119"/>
      <c r="AD126" s="15">
        <f ca="1">AC123</f>
        <v>1</v>
      </c>
      <c r="AE126" s="22">
        <f ca="1">AC123+VLOOKUP(Jahresplaner!AC123,FormatCode!$A$2:$D$367,4)</f>
        <v>1</v>
      </c>
      <c r="AF126" s="116"/>
      <c r="AG126" s="119"/>
      <c r="AH126" s="15" t="e">
        <f>AG123</f>
        <v>#N/A</v>
      </c>
      <c r="AI126" s="22" t="e">
        <f>AG123+VLOOKUP(Jahresplaner!AG123,FormatCode!$A$2:$D$367,4)</f>
        <v>#N/A</v>
      </c>
      <c r="AJ126" s="116"/>
      <c r="AK126" s="119"/>
      <c r="AL126" s="15">
        <f ca="1">AK123</f>
        <v>1</v>
      </c>
      <c r="AM126" s="22">
        <f ca="1">AK123+VLOOKUP(Jahresplaner!AK123,FormatCode!$A$2:$D$367,4)</f>
        <v>1</v>
      </c>
      <c r="AN126" s="116"/>
      <c r="AO126" s="119"/>
      <c r="AP126" s="15" t="e">
        <f>AO123</f>
        <v>#N/A</v>
      </c>
      <c r="AQ126" s="22" t="e">
        <f>AO123+VLOOKUP(Jahresplaner!AO123,FormatCode!$A$2:$D$367,4)</f>
        <v>#N/A</v>
      </c>
      <c r="AR126" s="116"/>
      <c r="AS126" s="119"/>
      <c r="AT126" s="15">
        <f ca="1">AS123</f>
        <v>1</v>
      </c>
      <c r="AU126" s="22">
        <f ca="1">AS123+VLOOKUP(Jahresplaner!AS123,FormatCode!$A$2:$D$367,4)</f>
        <v>1</v>
      </c>
      <c r="AV126" s="116"/>
    </row>
    <row r="127" spans="1:48" x14ac:dyDescent="0.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row>
    <row r="128" spans="1:48" x14ac:dyDescent="0.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row>
    <row r="129" spans="1:48" x14ac:dyDescent="0.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row>
    <row r="130" spans="1:48" ht="13.5" thickBot="1" x14ac:dyDescent="0.2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row>
    <row r="131" spans="1:48" ht="12.75" customHeight="1" x14ac:dyDescent="0.2">
      <c r="A131" s="117">
        <f ca="1">VLOOKUP(JahresplanerA4!A131,FormatCode!$A$2:$I$367,9)</f>
        <v>0</v>
      </c>
      <c r="B131" s="120">
        <f ca="1">A131</f>
        <v>0</v>
      </c>
      <c r="C131" s="122">
        <f ca="1">A131+VLOOKUP(JahresplanerA4!A131,FormatCode!$A$2:$B$367,2)</f>
        <v>0</v>
      </c>
      <c r="D131" s="124">
        <f ca="1">A131</f>
        <v>0</v>
      </c>
      <c r="E131" s="117">
        <f ca="1">VLOOKUP(JahresplanerA4!E131,FormatCode!$A$2:$I$367,9)</f>
        <v>0</v>
      </c>
      <c r="F131" s="120">
        <f ca="1">E131</f>
        <v>0</v>
      </c>
      <c r="G131" s="122">
        <f ca="1">E131+VLOOKUP(JahresplanerA4!E131,FormatCode!$A$2:$B$367,2)</f>
        <v>0</v>
      </c>
      <c r="H131" s="124">
        <f ca="1">E131</f>
        <v>0</v>
      </c>
      <c r="I131" s="117">
        <f ca="1">VLOOKUP(JahresplanerA4!I131,FormatCode!$A$2:$I$367,9)</f>
        <v>1</v>
      </c>
      <c r="J131" s="120">
        <f t="shared" ref="J131" ca="1" si="0">I131</f>
        <v>1</v>
      </c>
      <c r="K131" s="122">
        <f ca="1">I131+VLOOKUP(JahresplanerA4!I131,FormatCode!$A$2:$B$367,2)</f>
        <v>1</v>
      </c>
      <c r="L131" s="124">
        <f t="shared" ref="L131" ca="1" si="1">I131</f>
        <v>1</v>
      </c>
      <c r="M131" s="117">
        <f ca="1">VLOOKUP(JahresplanerA4!M131,FormatCode!$A$2:$I$367,9)</f>
        <v>1</v>
      </c>
      <c r="N131" s="120">
        <f t="shared" ref="N131" ca="1" si="2">M131</f>
        <v>1</v>
      </c>
      <c r="O131" s="122">
        <f ca="1">M131+VLOOKUP(JahresplanerA4!M131,FormatCode!$A$2:$B$367,2)</f>
        <v>1</v>
      </c>
      <c r="P131" s="124">
        <f t="shared" ref="P131" ca="1" si="3">M131</f>
        <v>1</v>
      </c>
      <c r="Q131" s="117">
        <f ca="1">VLOOKUP(JahresplanerA4!Q131,FormatCode!$A$2:$I$367,9)</f>
        <v>2</v>
      </c>
      <c r="R131" s="120">
        <f t="shared" ref="R131" ca="1" si="4">Q131</f>
        <v>2</v>
      </c>
      <c r="S131" s="122">
        <f ca="1">Q131+VLOOKUP(JahresplanerA4!Q131,FormatCode!$A$2:$B$367,2)</f>
        <v>6</v>
      </c>
      <c r="T131" s="124">
        <f t="shared" ref="T131" ca="1" si="5">Q131</f>
        <v>2</v>
      </c>
      <c r="U131" s="117">
        <f ca="1">VLOOKUP(JahresplanerA4!U131,FormatCode!$A$2:$I$367,9)</f>
        <v>0</v>
      </c>
      <c r="V131" s="120">
        <f t="shared" ref="V131" ca="1" si="6">U131</f>
        <v>0</v>
      </c>
      <c r="W131" s="122">
        <f ca="1">U131+VLOOKUP(JahresplanerA4!U131,FormatCode!$A$2:$B$367,2)</f>
        <v>0</v>
      </c>
      <c r="X131" s="124">
        <f t="shared" ref="X131" ca="1" si="7">U131</f>
        <v>0</v>
      </c>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row>
    <row r="132" spans="1:48" ht="12.75" customHeight="1" x14ac:dyDescent="0.2">
      <c r="A132" s="118"/>
      <c r="B132" s="121"/>
      <c r="C132" s="123"/>
      <c r="D132" s="125"/>
      <c r="E132" s="118"/>
      <c r="F132" s="121"/>
      <c r="G132" s="123"/>
      <c r="H132" s="125"/>
      <c r="I132" s="118"/>
      <c r="J132" s="121"/>
      <c r="K132" s="123"/>
      <c r="L132" s="125"/>
      <c r="M132" s="118"/>
      <c r="N132" s="121"/>
      <c r="O132" s="123"/>
      <c r="P132" s="125"/>
      <c r="Q132" s="118"/>
      <c r="R132" s="121"/>
      <c r="S132" s="123"/>
      <c r="T132" s="125"/>
      <c r="U132" s="118"/>
      <c r="V132" s="121"/>
      <c r="W132" s="123"/>
      <c r="X132" s="125"/>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row>
    <row r="133" spans="1:48" ht="12.75" customHeight="1" x14ac:dyDescent="0.2">
      <c r="A133" s="118"/>
      <c r="B133" s="121"/>
      <c r="C133" s="21">
        <f ca="1">A131+VLOOKUP(JahresplanerA4!A131,FormatCode!$A$2:$C$367,3)</f>
        <v>0</v>
      </c>
      <c r="D133" s="115">
        <f ca="1">A131</f>
        <v>0</v>
      </c>
      <c r="E133" s="118"/>
      <c r="F133" s="121"/>
      <c r="G133" s="21">
        <f ca="1">E131+VLOOKUP(JahresplanerA4!E131,FormatCode!$A$2:$C$367,3)</f>
        <v>0</v>
      </c>
      <c r="H133" s="115">
        <f ca="1">E131</f>
        <v>0</v>
      </c>
      <c r="I133" s="118"/>
      <c r="J133" s="121"/>
      <c r="K133" s="21">
        <f ca="1">I131+VLOOKUP(JahresplanerA4!I131,FormatCode!$A$2:$C$367,3)</f>
        <v>1</v>
      </c>
      <c r="L133" s="115">
        <f t="shared" ref="L133" ca="1" si="8">I131</f>
        <v>1</v>
      </c>
      <c r="M133" s="118"/>
      <c r="N133" s="121"/>
      <c r="O133" s="21">
        <f ca="1">M131+VLOOKUP(JahresplanerA4!M131,FormatCode!$A$2:$C$367,3)</f>
        <v>1</v>
      </c>
      <c r="P133" s="115">
        <f t="shared" ref="P133" ca="1" si="9">M131</f>
        <v>1</v>
      </c>
      <c r="Q133" s="118"/>
      <c r="R133" s="121"/>
      <c r="S133" s="21">
        <f ca="1">Q131+VLOOKUP(JahresplanerA4!Q131,FormatCode!$A$2:$C$367,3)</f>
        <v>2</v>
      </c>
      <c r="T133" s="115">
        <f t="shared" ref="T133" ca="1" si="10">Q131</f>
        <v>2</v>
      </c>
      <c r="U133" s="118"/>
      <c r="V133" s="121"/>
      <c r="W133" s="21">
        <f ca="1">U131+VLOOKUP(JahresplanerA4!U131,FormatCode!$A$2:$C$367,3)</f>
        <v>0</v>
      </c>
      <c r="X133" s="115">
        <f t="shared" ref="X133" ca="1" si="11">U131</f>
        <v>0</v>
      </c>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row>
    <row r="134" spans="1:48" ht="15.75" customHeight="1" thickBot="1" x14ac:dyDescent="0.25">
      <c r="A134" s="119"/>
      <c r="B134" s="15">
        <f ca="1">A131</f>
        <v>0</v>
      </c>
      <c r="C134" s="22">
        <f ca="1">A131+VLOOKUP(JahresplanerA4!A131,FormatCode!$A$2:$D$367,4)</f>
        <v>0</v>
      </c>
      <c r="D134" s="116"/>
      <c r="E134" s="119"/>
      <c r="F134" s="15">
        <f ca="1">E131</f>
        <v>0</v>
      </c>
      <c r="G134" s="22">
        <f ca="1">E131+VLOOKUP(JahresplanerA4!E131,FormatCode!$A$2:$D$367,4)</f>
        <v>0</v>
      </c>
      <c r="H134" s="116"/>
      <c r="I134" s="119"/>
      <c r="J134" s="15">
        <f t="shared" ref="J134" ca="1" si="12">I131</f>
        <v>1</v>
      </c>
      <c r="K134" s="22">
        <f ca="1">I131+VLOOKUP(JahresplanerA4!I131,FormatCode!$A$2:$D$367,4)</f>
        <v>1</v>
      </c>
      <c r="L134" s="116"/>
      <c r="M134" s="119"/>
      <c r="N134" s="15">
        <f t="shared" ref="N134" ca="1" si="13">M131</f>
        <v>1</v>
      </c>
      <c r="O134" s="22">
        <f ca="1">M131+VLOOKUP(JahresplanerA4!M131,FormatCode!$A$2:$D$367,4)</f>
        <v>1</v>
      </c>
      <c r="P134" s="116"/>
      <c r="Q134" s="119"/>
      <c r="R134" s="15">
        <f t="shared" ref="R134" ca="1" si="14">Q131</f>
        <v>2</v>
      </c>
      <c r="S134" s="22">
        <f ca="1">Q131+VLOOKUP(JahresplanerA4!Q131,FormatCode!$A$2:$D$367,4)</f>
        <v>2</v>
      </c>
      <c r="T134" s="116"/>
      <c r="U134" s="119"/>
      <c r="V134" s="15">
        <f t="shared" ref="V134" ca="1" si="15">U131</f>
        <v>0</v>
      </c>
      <c r="W134" s="22">
        <f ca="1">U131+VLOOKUP(JahresplanerA4!U131,FormatCode!$A$2:$D$367,4)</f>
        <v>0</v>
      </c>
      <c r="X134" s="116"/>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row>
    <row r="135" spans="1:48" ht="12.75" customHeight="1" x14ac:dyDescent="0.2">
      <c r="A135" s="117">
        <f ca="1">VLOOKUP(JahresplanerA4!A135,FormatCode!$A$2:$I$367,9)</f>
        <v>1</v>
      </c>
      <c r="B135" s="120">
        <f ca="1">A135</f>
        <v>1</v>
      </c>
      <c r="C135" s="122">
        <f ca="1">A135+VLOOKUP(JahresplanerA4!A135,FormatCode!$A$2:$B$367,2)</f>
        <v>1</v>
      </c>
      <c r="D135" s="124">
        <f ca="1">A135</f>
        <v>1</v>
      </c>
      <c r="E135" s="117">
        <f ca="1">VLOOKUP(JahresplanerA4!E135,FormatCode!$A$2:$I$367,9)</f>
        <v>0</v>
      </c>
      <c r="F135" s="120">
        <f ca="1">E135</f>
        <v>0</v>
      </c>
      <c r="G135" s="122">
        <f ca="1">E135+VLOOKUP(JahresplanerA4!E135,FormatCode!$A$2:$B$367,2)</f>
        <v>0</v>
      </c>
      <c r="H135" s="124">
        <f ca="1">E135</f>
        <v>0</v>
      </c>
      <c r="I135" s="117">
        <f ca="1">VLOOKUP(JahresplanerA4!I135,FormatCode!$A$2:$I$367,9)</f>
        <v>1</v>
      </c>
      <c r="J135" s="120">
        <f t="shared" ref="J135" ca="1" si="16">I135</f>
        <v>1</v>
      </c>
      <c r="K135" s="122">
        <f ca="1">I135+VLOOKUP(JahresplanerA4!I135,FormatCode!$A$2:$B$367,2)</f>
        <v>1</v>
      </c>
      <c r="L135" s="124">
        <f t="shared" ref="L135" ca="1" si="17">I135</f>
        <v>1</v>
      </c>
      <c r="M135" s="117">
        <f ca="1">VLOOKUP(JahresplanerA4!M135,FormatCode!$A$2:$I$367,9)</f>
        <v>2</v>
      </c>
      <c r="N135" s="120">
        <f t="shared" ref="N135" ca="1" si="18">M135</f>
        <v>2</v>
      </c>
      <c r="O135" s="122">
        <f ca="1">M135+VLOOKUP(JahresplanerA4!M135,FormatCode!$A$2:$B$367,2)</f>
        <v>2</v>
      </c>
      <c r="P135" s="124">
        <f t="shared" ref="P135" ca="1" si="19">M135</f>
        <v>2</v>
      </c>
      <c r="Q135" s="117">
        <f ca="1">VLOOKUP(JahresplanerA4!Q135,FormatCode!$A$2:$I$367,9)</f>
        <v>0</v>
      </c>
      <c r="R135" s="120">
        <f t="shared" ref="R135" ca="1" si="20">Q135</f>
        <v>0</v>
      </c>
      <c r="S135" s="122">
        <f ca="1">Q135+VLOOKUP(JahresplanerA4!Q135,FormatCode!$A$2:$B$367,2)</f>
        <v>0</v>
      </c>
      <c r="T135" s="124">
        <f t="shared" ref="T135" ca="1" si="21">Q135</f>
        <v>0</v>
      </c>
      <c r="U135" s="117">
        <f ca="1">VLOOKUP(JahresplanerA4!U135,FormatCode!$A$2:$I$367,9)</f>
        <v>0</v>
      </c>
      <c r="V135" s="120">
        <f t="shared" ref="V135" ca="1" si="22">U135</f>
        <v>0</v>
      </c>
      <c r="W135" s="122">
        <f ca="1">U135+VLOOKUP(JahresplanerA4!U135,FormatCode!$A$2:$B$367,2)</f>
        <v>0</v>
      </c>
      <c r="X135" s="124">
        <f t="shared" ref="X135" ca="1" si="23">U135</f>
        <v>0</v>
      </c>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row>
    <row r="136" spans="1:48" ht="12.75" customHeight="1" x14ac:dyDescent="0.2">
      <c r="A136" s="118"/>
      <c r="B136" s="121"/>
      <c r="C136" s="123"/>
      <c r="D136" s="125"/>
      <c r="E136" s="118"/>
      <c r="F136" s="121"/>
      <c r="G136" s="123"/>
      <c r="H136" s="125"/>
      <c r="I136" s="118"/>
      <c r="J136" s="121"/>
      <c r="K136" s="123"/>
      <c r="L136" s="125"/>
      <c r="M136" s="118"/>
      <c r="N136" s="121"/>
      <c r="O136" s="123"/>
      <c r="P136" s="125"/>
      <c r="Q136" s="118"/>
      <c r="R136" s="121"/>
      <c r="S136" s="123"/>
      <c r="T136" s="125"/>
      <c r="U136" s="118"/>
      <c r="V136" s="121"/>
      <c r="W136" s="123"/>
      <c r="X136" s="125"/>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row>
    <row r="137" spans="1:48" ht="12.75" customHeight="1" x14ac:dyDescent="0.2">
      <c r="A137" s="118"/>
      <c r="B137" s="121"/>
      <c r="C137" s="21">
        <f ca="1">A135+VLOOKUP(JahresplanerA4!A135,FormatCode!$A$2:$C$367,3)</f>
        <v>1</v>
      </c>
      <c r="D137" s="115">
        <f ca="1">A135</f>
        <v>1</v>
      </c>
      <c r="E137" s="118"/>
      <c r="F137" s="121"/>
      <c r="G137" s="21">
        <f ca="1">E135+VLOOKUP(JahresplanerA4!E135,FormatCode!$A$2:$C$367,3)</f>
        <v>0</v>
      </c>
      <c r="H137" s="115">
        <f ca="1">E135</f>
        <v>0</v>
      </c>
      <c r="I137" s="118"/>
      <c r="J137" s="121"/>
      <c r="K137" s="21">
        <f ca="1">I135+VLOOKUP(JahresplanerA4!I135,FormatCode!$A$2:$C$367,3)</f>
        <v>1</v>
      </c>
      <c r="L137" s="115">
        <f t="shared" ref="L137" ca="1" si="24">I135</f>
        <v>1</v>
      </c>
      <c r="M137" s="118"/>
      <c r="N137" s="121"/>
      <c r="O137" s="21">
        <f ca="1">M135+VLOOKUP(JahresplanerA4!M135,FormatCode!$A$2:$C$367,3)</f>
        <v>2</v>
      </c>
      <c r="P137" s="115">
        <f t="shared" ref="P137" ca="1" si="25">M135</f>
        <v>2</v>
      </c>
      <c r="Q137" s="118"/>
      <c r="R137" s="121"/>
      <c r="S137" s="21">
        <f ca="1">Q135+VLOOKUP(JahresplanerA4!Q135,FormatCode!$A$2:$C$367,3)</f>
        <v>0</v>
      </c>
      <c r="T137" s="115">
        <f t="shared" ref="T137" ca="1" si="26">Q135</f>
        <v>0</v>
      </c>
      <c r="U137" s="118"/>
      <c r="V137" s="121"/>
      <c r="W137" s="21">
        <f ca="1">U135+VLOOKUP(JahresplanerA4!U135,FormatCode!$A$2:$C$367,3)</f>
        <v>0</v>
      </c>
      <c r="X137" s="115">
        <f t="shared" ref="X137" ca="1" si="27">U135</f>
        <v>0</v>
      </c>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row>
    <row r="138" spans="1:48" ht="15.75" customHeight="1" thickBot="1" x14ac:dyDescent="0.25">
      <c r="A138" s="119"/>
      <c r="B138" s="15">
        <f ca="1">A135</f>
        <v>1</v>
      </c>
      <c r="C138" s="22">
        <f ca="1">A135+VLOOKUP(JahresplanerA4!A135,FormatCode!$A$2:$D$367,4)</f>
        <v>1</v>
      </c>
      <c r="D138" s="116"/>
      <c r="E138" s="119"/>
      <c r="F138" s="15">
        <f ca="1">E135</f>
        <v>0</v>
      </c>
      <c r="G138" s="22">
        <f ca="1">E135+VLOOKUP(JahresplanerA4!E135,FormatCode!$A$2:$D$367,4)</f>
        <v>0</v>
      </c>
      <c r="H138" s="116"/>
      <c r="I138" s="119"/>
      <c r="J138" s="15">
        <f t="shared" ref="J138" ca="1" si="28">I135</f>
        <v>1</v>
      </c>
      <c r="K138" s="22">
        <f ca="1">I135+VLOOKUP(JahresplanerA4!I135,FormatCode!$A$2:$D$367,4)</f>
        <v>1</v>
      </c>
      <c r="L138" s="116"/>
      <c r="M138" s="119"/>
      <c r="N138" s="15">
        <f t="shared" ref="N138" ca="1" si="29">M135</f>
        <v>2</v>
      </c>
      <c r="O138" s="22">
        <f ca="1">M135+VLOOKUP(JahresplanerA4!M135,FormatCode!$A$2:$D$367,4)</f>
        <v>2</v>
      </c>
      <c r="P138" s="116"/>
      <c r="Q138" s="119"/>
      <c r="R138" s="15">
        <f t="shared" ref="R138" ca="1" si="30">Q135</f>
        <v>0</v>
      </c>
      <c r="S138" s="22">
        <f ca="1">Q135+VLOOKUP(JahresplanerA4!Q135,FormatCode!$A$2:$D$367,4)</f>
        <v>0</v>
      </c>
      <c r="T138" s="116"/>
      <c r="U138" s="119"/>
      <c r="V138" s="15">
        <f t="shared" ref="V138" ca="1" si="31">U135</f>
        <v>0</v>
      </c>
      <c r="W138" s="22">
        <f ca="1">U135+VLOOKUP(JahresplanerA4!U135,FormatCode!$A$2:$D$367,4)</f>
        <v>0</v>
      </c>
      <c r="X138" s="116"/>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row>
    <row r="139" spans="1:48" ht="12.75" customHeight="1" x14ac:dyDescent="0.2">
      <c r="A139" s="117">
        <f ca="1">VLOOKUP(JahresplanerA4!A139,FormatCode!$A$2:$I$367,9)</f>
        <v>2</v>
      </c>
      <c r="B139" s="120">
        <f ca="1">A139</f>
        <v>2</v>
      </c>
      <c r="C139" s="122">
        <f ca="1">A139+VLOOKUP(JahresplanerA4!A139,FormatCode!$A$2:$B$367,2)</f>
        <v>2</v>
      </c>
      <c r="D139" s="124">
        <f ca="1">A139</f>
        <v>2</v>
      </c>
      <c r="E139" s="117">
        <f ca="1">VLOOKUP(JahresplanerA4!E139,FormatCode!$A$2:$I$367,9)</f>
        <v>0</v>
      </c>
      <c r="F139" s="120">
        <f ca="1">E139</f>
        <v>0</v>
      </c>
      <c r="G139" s="122">
        <f ca="1">E139+VLOOKUP(JahresplanerA4!E139,FormatCode!$A$2:$B$367,2)</f>
        <v>0</v>
      </c>
      <c r="H139" s="124">
        <f ca="1">E139</f>
        <v>0</v>
      </c>
      <c r="I139" s="117">
        <f ca="1">VLOOKUP(JahresplanerA4!I139,FormatCode!$A$2:$I$367,9)</f>
        <v>1</v>
      </c>
      <c r="J139" s="120">
        <f t="shared" ref="J139" ca="1" si="32">I139</f>
        <v>1</v>
      </c>
      <c r="K139" s="122">
        <f ca="1">I139+VLOOKUP(JahresplanerA4!I139,FormatCode!$A$2:$B$367,2)</f>
        <v>1</v>
      </c>
      <c r="L139" s="124">
        <f t="shared" ref="L139" ca="1" si="33">I139</f>
        <v>1</v>
      </c>
      <c r="M139" s="117">
        <f ca="1">VLOOKUP(JahresplanerA4!M139,FormatCode!$A$2:$I$367,9)</f>
        <v>2</v>
      </c>
      <c r="N139" s="120">
        <f t="shared" ref="N139" ca="1" si="34">M139</f>
        <v>2</v>
      </c>
      <c r="O139" s="122">
        <f ca="1">M139+VLOOKUP(JahresplanerA4!M139,FormatCode!$A$2:$B$367,2)</f>
        <v>6</v>
      </c>
      <c r="P139" s="124">
        <f t="shared" ref="P139" ca="1" si="35">M139</f>
        <v>2</v>
      </c>
      <c r="Q139" s="117">
        <f ca="1">VLOOKUP(JahresplanerA4!Q139,FormatCode!$A$2:$I$367,9)</f>
        <v>0</v>
      </c>
      <c r="R139" s="120">
        <f t="shared" ref="R139" ca="1" si="36">Q139</f>
        <v>0</v>
      </c>
      <c r="S139" s="122">
        <f ca="1">Q139+VLOOKUP(JahresplanerA4!Q139,FormatCode!$A$2:$B$367,2)</f>
        <v>0</v>
      </c>
      <c r="T139" s="124">
        <f t="shared" ref="T139" ca="1" si="37">Q139</f>
        <v>0</v>
      </c>
      <c r="U139" s="117">
        <f ca="1">VLOOKUP(JahresplanerA4!U139,FormatCode!$A$2:$I$367,9)</f>
        <v>1</v>
      </c>
      <c r="V139" s="120">
        <f t="shared" ref="V139" ca="1" si="38">U139</f>
        <v>1</v>
      </c>
      <c r="W139" s="122">
        <f ca="1">U139+VLOOKUP(JahresplanerA4!U139,FormatCode!$A$2:$B$367,2)</f>
        <v>1</v>
      </c>
      <c r="X139" s="124">
        <f t="shared" ref="X139" ca="1" si="39">U139</f>
        <v>1</v>
      </c>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row>
    <row r="140" spans="1:48" ht="12.75" customHeight="1" x14ac:dyDescent="0.2">
      <c r="A140" s="118"/>
      <c r="B140" s="121"/>
      <c r="C140" s="123"/>
      <c r="D140" s="125"/>
      <c r="E140" s="118"/>
      <c r="F140" s="121"/>
      <c r="G140" s="123"/>
      <c r="H140" s="125"/>
      <c r="I140" s="118"/>
      <c r="J140" s="121"/>
      <c r="K140" s="123"/>
      <c r="L140" s="125"/>
      <c r="M140" s="118"/>
      <c r="N140" s="121"/>
      <c r="O140" s="123"/>
      <c r="P140" s="125"/>
      <c r="Q140" s="118"/>
      <c r="R140" s="121"/>
      <c r="S140" s="123"/>
      <c r="T140" s="125"/>
      <c r="U140" s="118"/>
      <c r="V140" s="121"/>
      <c r="W140" s="123"/>
      <c r="X140" s="125"/>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row>
    <row r="141" spans="1:48" ht="12.75" customHeight="1" x14ac:dyDescent="0.2">
      <c r="A141" s="118"/>
      <c r="B141" s="121"/>
      <c r="C141" s="21">
        <f ca="1">A139+VLOOKUP(JahresplanerA4!A139,FormatCode!$A$2:$C$367,3)</f>
        <v>2</v>
      </c>
      <c r="D141" s="115">
        <f ca="1">A139</f>
        <v>2</v>
      </c>
      <c r="E141" s="118"/>
      <c r="F141" s="121"/>
      <c r="G141" s="21">
        <f ca="1">E139+VLOOKUP(JahresplanerA4!E139,FormatCode!$A$2:$C$367,3)</f>
        <v>0</v>
      </c>
      <c r="H141" s="115">
        <f ca="1">E139</f>
        <v>0</v>
      </c>
      <c r="I141" s="118"/>
      <c r="J141" s="121"/>
      <c r="K141" s="21">
        <f ca="1">I139+VLOOKUP(JahresplanerA4!I139,FormatCode!$A$2:$C$367,3)</f>
        <v>1</v>
      </c>
      <c r="L141" s="115">
        <f t="shared" ref="L141" ca="1" si="40">I139</f>
        <v>1</v>
      </c>
      <c r="M141" s="118"/>
      <c r="N141" s="121"/>
      <c r="O141" s="21">
        <f ca="1">M139+VLOOKUP(JahresplanerA4!M139,FormatCode!$A$2:$C$367,3)</f>
        <v>2</v>
      </c>
      <c r="P141" s="115">
        <f t="shared" ref="P141" ca="1" si="41">M139</f>
        <v>2</v>
      </c>
      <c r="Q141" s="118"/>
      <c r="R141" s="121"/>
      <c r="S141" s="21">
        <f ca="1">Q139+VLOOKUP(JahresplanerA4!Q139,FormatCode!$A$2:$C$367,3)</f>
        <v>0</v>
      </c>
      <c r="T141" s="115">
        <f t="shared" ref="T141" ca="1" si="42">Q139</f>
        <v>0</v>
      </c>
      <c r="U141" s="118"/>
      <c r="V141" s="121"/>
      <c r="W141" s="21">
        <f ca="1">U139+VLOOKUP(JahresplanerA4!U139,FormatCode!$A$2:$C$367,3)</f>
        <v>1</v>
      </c>
      <c r="X141" s="115">
        <f t="shared" ref="X141" ca="1" si="43">U139</f>
        <v>1</v>
      </c>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row>
    <row r="142" spans="1:48" ht="15.75" customHeight="1" thickBot="1" x14ac:dyDescent="0.25">
      <c r="A142" s="119"/>
      <c r="B142" s="15">
        <f ca="1">A139</f>
        <v>2</v>
      </c>
      <c r="C142" s="22">
        <f ca="1">A139+VLOOKUP(JahresplanerA4!A139,FormatCode!$A$2:$D$367,4)</f>
        <v>2</v>
      </c>
      <c r="D142" s="116"/>
      <c r="E142" s="119"/>
      <c r="F142" s="15">
        <f ca="1">E139</f>
        <v>0</v>
      </c>
      <c r="G142" s="22">
        <f ca="1">E139+VLOOKUP(JahresplanerA4!E139,FormatCode!$A$2:$D$367,4)</f>
        <v>0</v>
      </c>
      <c r="H142" s="116"/>
      <c r="I142" s="119"/>
      <c r="J142" s="15">
        <f t="shared" ref="J142" ca="1" si="44">I139</f>
        <v>1</v>
      </c>
      <c r="K142" s="22">
        <f ca="1">I139+VLOOKUP(JahresplanerA4!I139,FormatCode!$A$2:$D$367,4)</f>
        <v>1</v>
      </c>
      <c r="L142" s="116"/>
      <c r="M142" s="119"/>
      <c r="N142" s="15">
        <f t="shared" ref="N142" ca="1" si="45">M139</f>
        <v>2</v>
      </c>
      <c r="O142" s="22">
        <f ca="1">M139+VLOOKUP(JahresplanerA4!M139,FormatCode!$A$2:$D$367,4)</f>
        <v>2</v>
      </c>
      <c r="P142" s="116"/>
      <c r="Q142" s="119"/>
      <c r="R142" s="15">
        <f t="shared" ref="R142" ca="1" si="46">Q139</f>
        <v>0</v>
      </c>
      <c r="S142" s="22">
        <f ca="1">Q139+VLOOKUP(JahresplanerA4!Q139,FormatCode!$A$2:$D$367,4)</f>
        <v>0</v>
      </c>
      <c r="T142" s="116"/>
      <c r="U142" s="119"/>
      <c r="V142" s="15">
        <f t="shared" ref="V142" ca="1" si="47">U139</f>
        <v>1</v>
      </c>
      <c r="W142" s="22">
        <f ca="1">U139+VLOOKUP(JahresplanerA4!U139,FormatCode!$A$2:$D$367,4)</f>
        <v>1</v>
      </c>
      <c r="X142" s="116"/>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row>
    <row r="143" spans="1:48" ht="12.75" customHeight="1" x14ac:dyDescent="0.2">
      <c r="A143" s="117">
        <f ca="1">VLOOKUP(JahresplanerA4!A143,FormatCode!$A$2:$I$367,9)</f>
        <v>0</v>
      </c>
      <c r="B143" s="120">
        <f ca="1">A143</f>
        <v>0</v>
      </c>
      <c r="C143" s="122">
        <f ca="1">A143+VLOOKUP(JahresplanerA4!A143,FormatCode!$A$2:$B$367,2)</f>
        <v>0</v>
      </c>
      <c r="D143" s="124">
        <f ca="1">A143</f>
        <v>0</v>
      </c>
      <c r="E143" s="117">
        <f ca="1">VLOOKUP(JahresplanerA4!E143,FormatCode!$A$2:$I$367,9)</f>
        <v>0</v>
      </c>
      <c r="F143" s="120">
        <f ca="1">E143</f>
        <v>0</v>
      </c>
      <c r="G143" s="122">
        <f ca="1">E143+VLOOKUP(JahresplanerA4!E143,FormatCode!$A$2:$B$367,2)</f>
        <v>0</v>
      </c>
      <c r="H143" s="124">
        <f ca="1">E143</f>
        <v>0</v>
      </c>
      <c r="I143" s="117">
        <f ca="1">VLOOKUP(JahresplanerA4!I143,FormatCode!$A$2:$I$367,9)</f>
        <v>2</v>
      </c>
      <c r="J143" s="120">
        <f t="shared" ref="J143" ca="1" si="48">I143</f>
        <v>2</v>
      </c>
      <c r="K143" s="122">
        <f ca="1">I143+VLOOKUP(JahresplanerA4!I143,FormatCode!$A$2:$B$367,2)</f>
        <v>2</v>
      </c>
      <c r="L143" s="124">
        <f t="shared" ref="L143" ca="1" si="49">I143</f>
        <v>2</v>
      </c>
      <c r="M143" s="117">
        <f ca="1">VLOOKUP(JahresplanerA4!M143,FormatCode!$A$2:$I$367,9)</f>
        <v>0</v>
      </c>
      <c r="N143" s="120">
        <f t="shared" ref="N143" ca="1" si="50">M143</f>
        <v>0</v>
      </c>
      <c r="O143" s="122">
        <f ca="1">M143+VLOOKUP(JahresplanerA4!M143,FormatCode!$A$2:$B$367,2)</f>
        <v>0</v>
      </c>
      <c r="P143" s="124">
        <f t="shared" ref="P143" ca="1" si="51">M143</f>
        <v>0</v>
      </c>
      <c r="Q143" s="117">
        <f ca="1">VLOOKUP(JahresplanerA4!Q143,FormatCode!$A$2:$I$367,9)</f>
        <v>0</v>
      </c>
      <c r="R143" s="120">
        <f t="shared" ref="R143" ca="1" si="52">Q143</f>
        <v>0</v>
      </c>
      <c r="S143" s="122">
        <f ca="1">Q143+VLOOKUP(JahresplanerA4!Q143,FormatCode!$A$2:$B$367,2)</f>
        <v>0</v>
      </c>
      <c r="T143" s="124">
        <f t="shared" ref="T143" ca="1" si="53">Q143</f>
        <v>0</v>
      </c>
      <c r="U143" s="117">
        <f ca="1">VLOOKUP(JahresplanerA4!U143,FormatCode!$A$2:$I$367,9)</f>
        <v>2</v>
      </c>
      <c r="V143" s="120">
        <f t="shared" ref="V143" ca="1" si="54">U143</f>
        <v>2</v>
      </c>
      <c r="W143" s="122">
        <f ca="1">U143+VLOOKUP(JahresplanerA4!U143,FormatCode!$A$2:$B$367,2)</f>
        <v>6</v>
      </c>
      <c r="X143" s="124">
        <f t="shared" ref="X143" ca="1" si="55">U143</f>
        <v>2</v>
      </c>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row>
    <row r="144" spans="1:48" ht="12.75" customHeight="1" x14ac:dyDescent="0.2">
      <c r="A144" s="118"/>
      <c r="B144" s="121"/>
      <c r="C144" s="123"/>
      <c r="D144" s="125"/>
      <c r="E144" s="118"/>
      <c r="F144" s="121"/>
      <c r="G144" s="123"/>
      <c r="H144" s="125"/>
      <c r="I144" s="118"/>
      <c r="J144" s="121"/>
      <c r="K144" s="123"/>
      <c r="L144" s="125"/>
      <c r="M144" s="118"/>
      <c r="N144" s="121"/>
      <c r="O144" s="123"/>
      <c r="P144" s="125"/>
      <c r="Q144" s="118"/>
      <c r="R144" s="121"/>
      <c r="S144" s="123"/>
      <c r="T144" s="125"/>
      <c r="U144" s="118"/>
      <c r="V144" s="121"/>
      <c r="W144" s="123"/>
      <c r="X144" s="125"/>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row>
    <row r="145" spans="1:48" ht="12.75" customHeight="1" x14ac:dyDescent="0.2">
      <c r="A145" s="118"/>
      <c r="B145" s="121"/>
      <c r="C145" s="21">
        <f ca="1">A143+VLOOKUP(JahresplanerA4!A143,FormatCode!$A$2:$C$367,3)</f>
        <v>0</v>
      </c>
      <c r="D145" s="115">
        <f ca="1">A143</f>
        <v>0</v>
      </c>
      <c r="E145" s="118"/>
      <c r="F145" s="121"/>
      <c r="G145" s="21">
        <f ca="1">E143+VLOOKUP(JahresplanerA4!E143,FormatCode!$A$2:$C$367,3)</f>
        <v>0</v>
      </c>
      <c r="H145" s="115">
        <f ca="1">E143</f>
        <v>0</v>
      </c>
      <c r="I145" s="118"/>
      <c r="J145" s="121"/>
      <c r="K145" s="21">
        <f ca="1">I143+VLOOKUP(JahresplanerA4!I143,FormatCode!$A$2:$C$367,3)</f>
        <v>2</v>
      </c>
      <c r="L145" s="115">
        <f t="shared" ref="L145" ca="1" si="56">I143</f>
        <v>2</v>
      </c>
      <c r="M145" s="118"/>
      <c r="N145" s="121"/>
      <c r="O145" s="21">
        <f ca="1">M143+VLOOKUP(JahresplanerA4!M143,FormatCode!$A$2:$C$367,3)</f>
        <v>0</v>
      </c>
      <c r="P145" s="115">
        <f t="shared" ref="P145" ca="1" si="57">M143</f>
        <v>0</v>
      </c>
      <c r="Q145" s="118"/>
      <c r="R145" s="121"/>
      <c r="S145" s="21">
        <f ca="1">Q143+VLOOKUP(JahresplanerA4!Q143,FormatCode!$A$2:$C$367,3)</f>
        <v>0</v>
      </c>
      <c r="T145" s="115">
        <f t="shared" ref="T145" ca="1" si="58">Q143</f>
        <v>0</v>
      </c>
      <c r="U145" s="118"/>
      <c r="V145" s="121"/>
      <c r="W145" s="21">
        <f ca="1">U143+VLOOKUP(JahresplanerA4!U143,FormatCode!$A$2:$C$367,3)</f>
        <v>2</v>
      </c>
      <c r="X145" s="115">
        <f t="shared" ref="X145" ca="1" si="59">U143</f>
        <v>2</v>
      </c>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row>
    <row r="146" spans="1:48" ht="15.75" customHeight="1" thickBot="1" x14ac:dyDescent="0.25">
      <c r="A146" s="119"/>
      <c r="B146" s="15">
        <f ca="1">A143</f>
        <v>0</v>
      </c>
      <c r="C146" s="22">
        <f ca="1">A143+VLOOKUP(JahresplanerA4!A143,FormatCode!$A$2:$D$367,4)</f>
        <v>0</v>
      </c>
      <c r="D146" s="116"/>
      <c r="E146" s="119"/>
      <c r="F146" s="15">
        <f ca="1">E143</f>
        <v>0</v>
      </c>
      <c r="G146" s="22">
        <f ca="1">E143+VLOOKUP(JahresplanerA4!E143,FormatCode!$A$2:$D$367,4)</f>
        <v>0</v>
      </c>
      <c r="H146" s="116"/>
      <c r="I146" s="119"/>
      <c r="J146" s="15">
        <f t="shared" ref="J146" ca="1" si="60">I143</f>
        <v>2</v>
      </c>
      <c r="K146" s="22">
        <f ca="1">I143+VLOOKUP(JahresplanerA4!I143,FormatCode!$A$2:$D$367,4)</f>
        <v>2</v>
      </c>
      <c r="L146" s="116"/>
      <c r="M146" s="119"/>
      <c r="N146" s="15">
        <f t="shared" ref="N146" ca="1" si="61">M143</f>
        <v>0</v>
      </c>
      <c r="O146" s="22">
        <f ca="1">M143+VLOOKUP(JahresplanerA4!M143,FormatCode!$A$2:$D$367,4)</f>
        <v>0</v>
      </c>
      <c r="P146" s="116"/>
      <c r="Q146" s="119"/>
      <c r="R146" s="15">
        <f t="shared" ref="R146" ca="1" si="62">Q143</f>
        <v>0</v>
      </c>
      <c r="S146" s="22">
        <f ca="1">Q143+VLOOKUP(JahresplanerA4!Q143,FormatCode!$A$2:$D$367,4)</f>
        <v>0</v>
      </c>
      <c r="T146" s="116"/>
      <c r="U146" s="119"/>
      <c r="V146" s="15">
        <f t="shared" ref="V146" ca="1" si="63">U143</f>
        <v>2</v>
      </c>
      <c r="W146" s="22">
        <f ca="1">U143+VLOOKUP(JahresplanerA4!U143,FormatCode!$A$2:$D$367,4)</f>
        <v>2</v>
      </c>
      <c r="X146" s="116"/>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row>
    <row r="147" spans="1:48" ht="12.75" customHeight="1" x14ac:dyDescent="0.2">
      <c r="A147" s="117">
        <f ca="1">VLOOKUP(JahresplanerA4!A147,FormatCode!$A$2:$I$367,9)</f>
        <v>0</v>
      </c>
      <c r="B147" s="120">
        <f ca="1">A147</f>
        <v>0</v>
      </c>
      <c r="C147" s="122">
        <f ca="1">A147+VLOOKUP(JahresplanerA4!A147,FormatCode!$A$2:$B$367,2)</f>
        <v>0</v>
      </c>
      <c r="D147" s="124">
        <f ca="1">A147</f>
        <v>0</v>
      </c>
      <c r="E147" s="117">
        <f ca="1">VLOOKUP(JahresplanerA4!E147,FormatCode!$A$2:$I$367,9)</f>
        <v>0</v>
      </c>
      <c r="F147" s="120">
        <f ca="1">E147</f>
        <v>0</v>
      </c>
      <c r="G147" s="122">
        <f ca="1">E147+VLOOKUP(JahresplanerA4!E147,FormatCode!$A$2:$B$367,2)</f>
        <v>0</v>
      </c>
      <c r="H147" s="124">
        <f ca="1">E147</f>
        <v>0</v>
      </c>
      <c r="I147" s="117">
        <f ca="1">VLOOKUP(JahresplanerA4!I147,FormatCode!$A$2:$I$367,9)</f>
        <v>1</v>
      </c>
      <c r="J147" s="120">
        <f t="shared" ref="J147" ca="1" si="64">I147</f>
        <v>1</v>
      </c>
      <c r="K147" s="122">
        <f ca="1">I147+VLOOKUP(JahresplanerA4!I147,FormatCode!$A$2:$B$367,2)</f>
        <v>1</v>
      </c>
      <c r="L147" s="124">
        <f t="shared" ref="L147" ca="1" si="65">I147</f>
        <v>1</v>
      </c>
      <c r="M147" s="117">
        <f ca="1">VLOOKUP(JahresplanerA4!M147,FormatCode!$A$2:$I$367,9)</f>
        <v>0</v>
      </c>
      <c r="N147" s="120">
        <f t="shared" ref="N147" ca="1" si="66">M147</f>
        <v>0</v>
      </c>
      <c r="O147" s="122">
        <f ca="1">M147+VLOOKUP(JahresplanerA4!M147,FormatCode!$A$2:$B$367,2)</f>
        <v>0</v>
      </c>
      <c r="P147" s="124">
        <f t="shared" ref="P147" ca="1" si="67">M147</f>
        <v>0</v>
      </c>
      <c r="Q147" s="117">
        <f ca="1">VLOOKUP(JahresplanerA4!Q147,FormatCode!$A$2:$I$367,9)</f>
        <v>1</v>
      </c>
      <c r="R147" s="120">
        <f t="shared" ref="R147" ca="1" si="68">Q147</f>
        <v>1</v>
      </c>
      <c r="S147" s="122">
        <f ca="1">Q147+VLOOKUP(JahresplanerA4!Q147,FormatCode!$A$2:$B$367,2)</f>
        <v>1</v>
      </c>
      <c r="T147" s="124">
        <f t="shared" ref="T147" ca="1" si="69">Q147</f>
        <v>1</v>
      </c>
      <c r="U147" s="117">
        <f ca="1">VLOOKUP(JahresplanerA4!U147,FormatCode!$A$2:$I$367,9)</f>
        <v>0</v>
      </c>
      <c r="V147" s="120">
        <f t="shared" ref="V147" ca="1" si="70">U147</f>
        <v>0</v>
      </c>
      <c r="W147" s="122">
        <f ca="1">U147+VLOOKUP(JahresplanerA4!U147,FormatCode!$A$2:$B$367,2)</f>
        <v>0</v>
      </c>
      <c r="X147" s="124">
        <f t="shared" ref="X147" ca="1" si="71">U147</f>
        <v>0</v>
      </c>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row>
    <row r="148" spans="1:48" ht="12.75" customHeight="1" x14ac:dyDescent="0.2">
      <c r="A148" s="118"/>
      <c r="B148" s="121"/>
      <c r="C148" s="123"/>
      <c r="D148" s="125"/>
      <c r="E148" s="118"/>
      <c r="F148" s="121"/>
      <c r="G148" s="123"/>
      <c r="H148" s="125"/>
      <c r="I148" s="118"/>
      <c r="J148" s="121"/>
      <c r="K148" s="123"/>
      <c r="L148" s="125"/>
      <c r="M148" s="118"/>
      <c r="N148" s="121"/>
      <c r="O148" s="123"/>
      <c r="P148" s="125"/>
      <c r="Q148" s="118"/>
      <c r="R148" s="121"/>
      <c r="S148" s="123"/>
      <c r="T148" s="125"/>
      <c r="U148" s="118"/>
      <c r="V148" s="121"/>
      <c r="W148" s="123"/>
      <c r="X148" s="125"/>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row>
    <row r="149" spans="1:48" ht="12.75" customHeight="1" x14ac:dyDescent="0.2">
      <c r="A149" s="118"/>
      <c r="B149" s="121"/>
      <c r="C149" s="21">
        <f ca="1">A147+VLOOKUP(JahresplanerA4!A147,FormatCode!$A$2:$C$367,3)</f>
        <v>0</v>
      </c>
      <c r="D149" s="115">
        <f ca="1">A147</f>
        <v>0</v>
      </c>
      <c r="E149" s="118"/>
      <c r="F149" s="121"/>
      <c r="G149" s="21">
        <f ca="1">E147+VLOOKUP(JahresplanerA4!E147,FormatCode!$A$2:$C$367,3)</f>
        <v>0</v>
      </c>
      <c r="H149" s="115">
        <f ca="1">E147</f>
        <v>0</v>
      </c>
      <c r="I149" s="118"/>
      <c r="J149" s="121"/>
      <c r="K149" s="21">
        <f ca="1">I147+VLOOKUP(JahresplanerA4!I147,FormatCode!$A$2:$C$367,3)</f>
        <v>1</v>
      </c>
      <c r="L149" s="115">
        <f t="shared" ref="L149" ca="1" si="72">I147</f>
        <v>1</v>
      </c>
      <c r="M149" s="118"/>
      <c r="N149" s="121"/>
      <c r="O149" s="21">
        <f ca="1">M147+VLOOKUP(JahresplanerA4!M147,FormatCode!$A$2:$C$367,3)</f>
        <v>0</v>
      </c>
      <c r="P149" s="115">
        <f t="shared" ref="P149" ca="1" si="73">M147</f>
        <v>0</v>
      </c>
      <c r="Q149" s="118"/>
      <c r="R149" s="121"/>
      <c r="S149" s="21">
        <f ca="1">Q147+VLOOKUP(JahresplanerA4!Q147,FormatCode!$A$2:$C$367,3)</f>
        <v>1</v>
      </c>
      <c r="T149" s="115">
        <f t="shared" ref="T149" ca="1" si="74">Q147</f>
        <v>1</v>
      </c>
      <c r="U149" s="118"/>
      <c r="V149" s="121"/>
      <c r="W149" s="21">
        <f ca="1">U147+VLOOKUP(JahresplanerA4!U147,FormatCode!$A$2:$C$367,3)</f>
        <v>0</v>
      </c>
      <c r="X149" s="115">
        <f t="shared" ref="X149" ca="1" si="75">U147</f>
        <v>0</v>
      </c>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row>
    <row r="150" spans="1:48" ht="15.75" customHeight="1" thickBot="1" x14ac:dyDescent="0.25">
      <c r="A150" s="119"/>
      <c r="B150" s="15">
        <f ca="1">A147</f>
        <v>0</v>
      </c>
      <c r="C150" s="22">
        <f ca="1">A147+VLOOKUP(JahresplanerA4!A147,FormatCode!$A$2:$D$367,4)</f>
        <v>0</v>
      </c>
      <c r="D150" s="116"/>
      <c r="E150" s="119"/>
      <c r="F150" s="15">
        <f ca="1">E147</f>
        <v>0</v>
      </c>
      <c r="G150" s="22">
        <f ca="1">E147+VLOOKUP(JahresplanerA4!E147,FormatCode!$A$2:$D$367,4)</f>
        <v>0</v>
      </c>
      <c r="H150" s="116"/>
      <c r="I150" s="119"/>
      <c r="J150" s="15">
        <f t="shared" ref="J150" ca="1" si="76">I147</f>
        <v>1</v>
      </c>
      <c r="K150" s="22">
        <f ca="1">I147+VLOOKUP(JahresplanerA4!I147,FormatCode!$A$2:$D$367,4)</f>
        <v>1</v>
      </c>
      <c r="L150" s="116"/>
      <c r="M150" s="119"/>
      <c r="N150" s="15">
        <f t="shared" ref="N150" ca="1" si="77">M147</f>
        <v>0</v>
      </c>
      <c r="O150" s="22">
        <f ca="1">M147+VLOOKUP(JahresplanerA4!M147,FormatCode!$A$2:$D$367,4)</f>
        <v>0</v>
      </c>
      <c r="P150" s="116"/>
      <c r="Q150" s="119"/>
      <c r="R150" s="15">
        <f t="shared" ref="R150" ca="1" si="78">Q147</f>
        <v>1</v>
      </c>
      <c r="S150" s="22">
        <f ca="1">Q147+VLOOKUP(JahresplanerA4!Q147,FormatCode!$A$2:$D$367,4)</f>
        <v>1</v>
      </c>
      <c r="T150" s="116"/>
      <c r="U150" s="119"/>
      <c r="V150" s="15">
        <f t="shared" ref="V150" ca="1" si="79">U147</f>
        <v>0</v>
      </c>
      <c r="W150" s="22">
        <f ca="1">U147+VLOOKUP(JahresplanerA4!U147,FormatCode!$A$2:$D$367,4)</f>
        <v>0</v>
      </c>
      <c r="X150" s="116"/>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row>
    <row r="151" spans="1:48" ht="12.75" customHeight="1" x14ac:dyDescent="0.2">
      <c r="A151" s="117">
        <f ca="1">VLOOKUP(JahresplanerA4!A151,FormatCode!$A$2:$I$367,9)</f>
        <v>0</v>
      </c>
      <c r="B151" s="120">
        <f ca="1">A151</f>
        <v>0</v>
      </c>
      <c r="C151" s="122">
        <f ca="1">A151+VLOOKUP(JahresplanerA4!A151,FormatCode!$A$2:$B$367,2)</f>
        <v>0</v>
      </c>
      <c r="D151" s="124">
        <f ca="1">A151</f>
        <v>0</v>
      </c>
      <c r="E151" s="117">
        <f ca="1">VLOOKUP(JahresplanerA4!E151,FormatCode!$A$2:$I$367,9)</f>
        <v>1</v>
      </c>
      <c r="F151" s="120">
        <f ca="1">E151</f>
        <v>1</v>
      </c>
      <c r="G151" s="122">
        <f ca="1">E151+VLOOKUP(JahresplanerA4!E151,FormatCode!$A$2:$B$367,2)</f>
        <v>1</v>
      </c>
      <c r="H151" s="124">
        <f ca="1">E151</f>
        <v>1</v>
      </c>
      <c r="I151" s="117">
        <f ca="1">VLOOKUP(JahresplanerA4!I151,FormatCode!$A$2:$I$367,9)</f>
        <v>1</v>
      </c>
      <c r="J151" s="120">
        <f t="shared" ref="J151" ca="1" si="80">I151</f>
        <v>1</v>
      </c>
      <c r="K151" s="122">
        <f ca="1">I151+VLOOKUP(JahresplanerA4!I151,FormatCode!$A$2:$B$367,2)</f>
        <v>1</v>
      </c>
      <c r="L151" s="124">
        <f t="shared" ref="L151" ca="1" si="81">I151</f>
        <v>1</v>
      </c>
      <c r="M151" s="117">
        <f ca="1">VLOOKUP(JahresplanerA4!M151,FormatCode!$A$2:$I$367,9)</f>
        <v>0</v>
      </c>
      <c r="N151" s="120">
        <f t="shared" ref="N151" ca="1" si="82">M151</f>
        <v>0</v>
      </c>
      <c r="O151" s="122">
        <f ca="1">M151+VLOOKUP(JahresplanerA4!M151,FormatCode!$A$2:$B$367,2)</f>
        <v>0</v>
      </c>
      <c r="P151" s="124">
        <f t="shared" ref="P151" ca="1" si="83">M151</f>
        <v>0</v>
      </c>
      <c r="Q151" s="117">
        <f ca="1">VLOOKUP(JahresplanerA4!Q151,FormatCode!$A$2:$I$367,9)</f>
        <v>2</v>
      </c>
      <c r="R151" s="120">
        <f t="shared" ref="R151" ca="1" si="84">Q151</f>
        <v>2</v>
      </c>
      <c r="S151" s="122">
        <f ca="1">Q151+VLOOKUP(JahresplanerA4!Q151,FormatCode!$A$2:$B$367,2)</f>
        <v>2</v>
      </c>
      <c r="T151" s="124">
        <f t="shared" ref="T151" ca="1" si="85">Q151</f>
        <v>2</v>
      </c>
      <c r="U151" s="117">
        <f ca="1">VLOOKUP(JahresplanerA4!U151,FormatCode!$A$2:$I$367,9)</f>
        <v>0</v>
      </c>
      <c r="V151" s="120">
        <f t="shared" ref="V151" ca="1" si="86">U151</f>
        <v>0</v>
      </c>
      <c r="W151" s="122">
        <f ca="1">U151+VLOOKUP(JahresplanerA4!U151,FormatCode!$A$2:$B$367,2)</f>
        <v>0</v>
      </c>
      <c r="X151" s="124">
        <f t="shared" ref="X151" ca="1" si="87">U151</f>
        <v>0</v>
      </c>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row>
    <row r="152" spans="1:48" ht="12.75" customHeight="1" x14ac:dyDescent="0.2">
      <c r="A152" s="118"/>
      <c r="B152" s="121"/>
      <c r="C152" s="123"/>
      <c r="D152" s="125"/>
      <c r="E152" s="118"/>
      <c r="F152" s="121"/>
      <c r="G152" s="123"/>
      <c r="H152" s="125"/>
      <c r="I152" s="118"/>
      <c r="J152" s="121"/>
      <c r="K152" s="123"/>
      <c r="L152" s="125"/>
      <c r="M152" s="118"/>
      <c r="N152" s="121"/>
      <c r="O152" s="123"/>
      <c r="P152" s="125"/>
      <c r="Q152" s="118"/>
      <c r="R152" s="121"/>
      <c r="S152" s="123"/>
      <c r="T152" s="125"/>
      <c r="U152" s="118"/>
      <c r="V152" s="121"/>
      <c r="W152" s="123"/>
      <c r="X152" s="125"/>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row>
    <row r="153" spans="1:48" ht="12.75" customHeight="1" x14ac:dyDescent="0.2">
      <c r="A153" s="118"/>
      <c r="B153" s="121"/>
      <c r="C153" s="21">
        <f ca="1">A151+VLOOKUP(JahresplanerA4!A151,FormatCode!$A$2:$C$367,3)</f>
        <v>0</v>
      </c>
      <c r="D153" s="115">
        <f ca="1">A151</f>
        <v>0</v>
      </c>
      <c r="E153" s="118"/>
      <c r="F153" s="121"/>
      <c r="G153" s="21">
        <f ca="1">E151+VLOOKUP(JahresplanerA4!E151,FormatCode!$A$2:$C$367,3)</f>
        <v>1</v>
      </c>
      <c r="H153" s="115">
        <f ca="1">E151</f>
        <v>1</v>
      </c>
      <c r="I153" s="118"/>
      <c r="J153" s="121"/>
      <c r="K153" s="21">
        <f ca="1">I151+VLOOKUP(JahresplanerA4!I151,FormatCode!$A$2:$C$367,3)</f>
        <v>1</v>
      </c>
      <c r="L153" s="115">
        <f t="shared" ref="L153" ca="1" si="88">I151</f>
        <v>1</v>
      </c>
      <c r="M153" s="118"/>
      <c r="N153" s="121"/>
      <c r="O153" s="21">
        <f ca="1">M151+VLOOKUP(JahresplanerA4!M151,FormatCode!$A$2:$C$367,3)</f>
        <v>0</v>
      </c>
      <c r="P153" s="115">
        <f t="shared" ref="P153" ca="1" si="89">M151</f>
        <v>0</v>
      </c>
      <c r="Q153" s="118"/>
      <c r="R153" s="121"/>
      <c r="S153" s="21">
        <f ca="1">Q151+VLOOKUP(JahresplanerA4!Q151,FormatCode!$A$2:$C$367,3)</f>
        <v>2</v>
      </c>
      <c r="T153" s="115">
        <f t="shared" ref="T153" ca="1" si="90">Q151</f>
        <v>2</v>
      </c>
      <c r="U153" s="118"/>
      <c r="V153" s="121"/>
      <c r="W153" s="21">
        <f ca="1">U151+VLOOKUP(JahresplanerA4!U151,FormatCode!$A$2:$C$367,3)</f>
        <v>0</v>
      </c>
      <c r="X153" s="115">
        <f t="shared" ref="X153" ca="1" si="91">U151</f>
        <v>0</v>
      </c>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row>
    <row r="154" spans="1:48" ht="15.75" customHeight="1" thickBot="1" x14ac:dyDescent="0.25">
      <c r="A154" s="119"/>
      <c r="B154" s="15">
        <f ca="1">A151</f>
        <v>0</v>
      </c>
      <c r="C154" s="22">
        <f ca="1">A151+VLOOKUP(JahresplanerA4!A151,FormatCode!$A$2:$D$367,4)</f>
        <v>0</v>
      </c>
      <c r="D154" s="116"/>
      <c r="E154" s="119"/>
      <c r="F154" s="15">
        <f ca="1">E151</f>
        <v>1</v>
      </c>
      <c r="G154" s="22">
        <f ca="1">E151+VLOOKUP(JahresplanerA4!E151,FormatCode!$A$2:$D$367,4)</f>
        <v>1</v>
      </c>
      <c r="H154" s="116"/>
      <c r="I154" s="119"/>
      <c r="J154" s="15">
        <f t="shared" ref="J154" ca="1" si="92">I151</f>
        <v>1</v>
      </c>
      <c r="K154" s="22">
        <f ca="1">I151+VLOOKUP(JahresplanerA4!I151,FormatCode!$A$2:$D$367,4)</f>
        <v>1</v>
      </c>
      <c r="L154" s="116"/>
      <c r="M154" s="119"/>
      <c r="N154" s="15">
        <f t="shared" ref="N154" ca="1" si="93">M151</f>
        <v>0</v>
      </c>
      <c r="O154" s="22">
        <f ca="1">M151+VLOOKUP(JahresplanerA4!M151,FormatCode!$A$2:$D$367,4)</f>
        <v>0</v>
      </c>
      <c r="P154" s="116"/>
      <c r="Q154" s="119"/>
      <c r="R154" s="15">
        <f t="shared" ref="R154" ca="1" si="94">Q151</f>
        <v>2</v>
      </c>
      <c r="S154" s="22">
        <f ca="1">Q151+VLOOKUP(JahresplanerA4!Q151,FormatCode!$A$2:$D$367,4)</f>
        <v>2</v>
      </c>
      <c r="T154" s="116"/>
      <c r="U154" s="119"/>
      <c r="V154" s="15">
        <f t="shared" ref="V154" ca="1" si="95">U151</f>
        <v>0</v>
      </c>
      <c r="W154" s="22">
        <f ca="1">U151+VLOOKUP(JahresplanerA4!U151,FormatCode!$A$2:$D$367,4)</f>
        <v>0</v>
      </c>
      <c r="X154" s="116"/>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row>
    <row r="155" spans="1:48" ht="12.75" customHeight="1" x14ac:dyDescent="0.2">
      <c r="A155" s="117">
        <f ca="1">VLOOKUP(JahresplanerA4!A155,FormatCode!$A$2:$I$367,9)</f>
        <v>0</v>
      </c>
      <c r="B155" s="120">
        <f ca="1">A155</f>
        <v>0</v>
      </c>
      <c r="C155" s="122">
        <f ca="1">A155+VLOOKUP(JahresplanerA4!A155,FormatCode!$A$2:$B$367,2)</f>
        <v>0</v>
      </c>
      <c r="D155" s="124">
        <f ca="1">A155</f>
        <v>0</v>
      </c>
      <c r="E155" s="117">
        <f ca="1">VLOOKUP(JahresplanerA4!E155,FormatCode!$A$2:$I$367,9)</f>
        <v>2</v>
      </c>
      <c r="F155" s="120">
        <f ca="1">E155</f>
        <v>2</v>
      </c>
      <c r="G155" s="122">
        <f ca="1">E155+VLOOKUP(JahresplanerA4!E155,FormatCode!$A$2:$B$367,2)</f>
        <v>2</v>
      </c>
      <c r="H155" s="124">
        <f ca="1">E155</f>
        <v>2</v>
      </c>
      <c r="I155" s="117">
        <f ca="1">VLOOKUP(JahresplanerA4!I155,FormatCode!$A$2:$I$367,9)</f>
        <v>1</v>
      </c>
      <c r="J155" s="120">
        <f t="shared" ref="J155" ca="1" si="96">I155</f>
        <v>1</v>
      </c>
      <c r="K155" s="122">
        <f ca="1">I155+VLOOKUP(JahresplanerA4!I155,FormatCode!$A$2:$B$367,2)</f>
        <v>1</v>
      </c>
      <c r="L155" s="124">
        <f t="shared" ref="L155" ca="1" si="97">I155</f>
        <v>1</v>
      </c>
      <c r="M155" s="117">
        <f ca="1">VLOOKUP(JahresplanerA4!M155,FormatCode!$A$2:$I$367,9)</f>
        <v>0</v>
      </c>
      <c r="N155" s="120">
        <f t="shared" ref="N155" ca="1" si="98">M155</f>
        <v>0</v>
      </c>
      <c r="O155" s="122">
        <f ca="1">M155+VLOOKUP(JahresplanerA4!M155,FormatCode!$A$2:$B$367,2)</f>
        <v>0</v>
      </c>
      <c r="P155" s="124">
        <f t="shared" ref="P155" ca="1" si="99">M155</f>
        <v>0</v>
      </c>
      <c r="Q155" s="117">
        <f ca="1">VLOOKUP(JahresplanerA4!Q155,FormatCode!$A$2:$I$367,9)</f>
        <v>0</v>
      </c>
      <c r="R155" s="120">
        <f t="shared" ref="R155" ca="1" si="100">Q155</f>
        <v>0</v>
      </c>
      <c r="S155" s="122">
        <f ca="1">Q155+VLOOKUP(JahresplanerA4!Q155,FormatCode!$A$2:$B$367,2)</f>
        <v>0</v>
      </c>
      <c r="T155" s="124">
        <f t="shared" ref="T155" ca="1" si="101">Q155</f>
        <v>0</v>
      </c>
      <c r="U155" s="117">
        <f ca="1">VLOOKUP(JahresplanerA4!U155,FormatCode!$A$2:$I$367,9)</f>
        <v>0</v>
      </c>
      <c r="V155" s="120">
        <f t="shared" ref="V155" ca="1" si="102">U155</f>
        <v>0</v>
      </c>
      <c r="W155" s="122">
        <f ca="1">U155+VLOOKUP(JahresplanerA4!U155,FormatCode!$A$2:$B$367,2)</f>
        <v>0</v>
      </c>
      <c r="X155" s="124">
        <f t="shared" ref="X155" ca="1" si="103">U155</f>
        <v>0</v>
      </c>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row>
    <row r="156" spans="1:48" ht="12.75" customHeight="1" x14ac:dyDescent="0.2">
      <c r="A156" s="118"/>
      <c r="B156" s="121"/>
      <c r="C156" s="123"/>
      <c r="D156" s="125"/>
      <c r="E156" s="118"/>
      <c r="F156" s="121"/>
      <c r="G156" s="123"/>
      <c r="H156" s="125"/>
      <c r="I156" s="118"/>
      <c r="J156" s="121"/>
      <c r="K156" s="123"/>
      <c r="L156" s="125"/>
      <c r="M156" s="118"/>
      <c r="N156" s="121"/>
      <c r="O156" s="123"/>
      <c r="P156" s="125"/>
      <c r="Q156" s="118"/>
      <c r="R156" s="121"/>
      <c r="S156" s="123"/>
      <c r="T156" s="125"/>
      <c r="U156" s="118"/>
      <c r="V156" s="121"/>
      <c r="W156" s="123"/>
      <c r="X156" s="125"/>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row>
    <row r="157" spans="1:48" ht="12.75" customHeight="1" x14ac:dyDescent="0.2">
      <c r="A157" s="118"/>
      <c r="B157" s="121"/>
      <c r="C157" s="21">
        <f ca="1">A155+VLOOKUP(JahresplanerA4!A155,FormatCode!$A$2:$C$367,3)</f>
        <v>0</v>
      </c>
      <c r="D157" s="115">
        <f ca="1">A155</f>
        <v>0</v>
      </c>
      <c r="E157" s="118"/>
      <c r="F157" s="121"/>
      <c r="G157" s="21">
        <f ca="1">E155+VLOOKUP(JahresplanerA4!E155,FormatCode!$A$2:$C$367,3)</f>
        <v>2</v>
      </c>
      <c r="H157" s="115">
        <f ca="1">E155</f>
        <v>2</v>
      </c>
      <c r="I157" s="118"/>
      <c r="J157" s="121"/>
      <c r="K157" s="21">
        <f ca="1">I155+VLOOKUP(JahresplanerA4!I155,FormatCode!$A$2:$C$367,3)</f>
        <v>1</v>
      </c>
      <c r="L157" s="115">
        <f t="shared" ref="L157" ca="1" si="104">I155</f>
        <v>1</v>
      </c>
      <c r="M157" s="118"/>
      <c r="N157" s="121"/>
      <c r="O157" s="21">
        <f ca="1">M155+VLOOKUP(JahresplanerA4!M155,FormatCode!$A$2:$C$367,3)</f>
        <v>0</v>
      </c>
      <c r="P157" s="115">
        <f t="shared" ref="P157" ca="1" si="105">M155</f>
        <v>0</v>
      </c>
      <c r="Q157" s="118"/>
      <c r="R157" s="121"/>
      <c r="S157" s="21">
        <f ca="1">Q155+VLOOKUP(JahresplanerA4!Q155,FormatCode!$A$2:$C$367,3)</f>
        <v>0</v>
      </c>
      <c r="T157" s="115">
        <f t="shared" ref="T157" ca="1" si="106">Q155</f>
        <v>0</v>
      </c>
      <c r="U157" s="118"/>
      <c r="V157" s="121"/>
      <c r="W157" s="21">
        <f ca="1">U155+VLOOKUP(JahresplanerA4!U155,FormatCode!$A$2:$C$367,3)</f>
        <v>0</v>
      </c>
      <c r="X157" s="115">
        <f t="shared" ref="X157" ca="1" si="107">U155</f>
        <v>0</v>
      </c>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row>
    <row r="158" spans="1:48" ht="15.75" customHeight="1" thickBot="1" x14ac:dyDescent="0.25">
      <c r="A158" s="119"/>
      <c r="B158" s="15">
        <f ca="1">A155</f>
        <v>0</v>
      </c>
      <c r="C158" s="22">
        <f ca="1">A155+VLOOKUP(JahresplanerA4!A155,FormatCode!$A$2:$D$367,4)</f>
        <v>0</v>
      </c>
      <c r="D158" s="116"/>
      <c r="E158" s="119"/>
      <c r="F158" s="15">
        <f ca="1">E155</f>
        <v>2</v>
      </c>
      <c r="G158" s="22">
        <f ca="1">E155+VLOOKUP(JahresplanerA4!E155,FormatCode!$A$2:$D$367,4)</f>
        <v>2</v>
      </c>
      <c r="H158" s="116"/>
      <c r="I158" s="119"/>
      <c r="J158" s="15">
        <f t="shared" ref="J158" ca="1" si="108">I155</f>
        <v>1</v>
      </c>
      <c r="K158" s="22">
        <f ca="1">I155+VLOOKUP(JahresplanerA4!I155,FormatCode!$A$2:$D$367,4)</f>
        <v>1</v>
      </c>
      <c r="L158" s="116"/>
      <c r="M158" s="119"/>
      <c r="N158" s="15">
        <f t="shared" ref="N158" ca="1" si="109">M155</f>
        <v>0</v>
      </c>
      <c r="O158" s="22">
        <f ca="1">M155+VLOOKUP(JahresplanerA4!M155,FormatCode!$A$2:$D$367,4)</f>
        <v>0</v>
      </c>
      <c r="P158" s="116"/>
      <c r="Q158" s="119"/>
      <c r="R158" s="15">
        <f t="shared" ref="R158" ca="1" si="110">Q155</f>
        <v>0</v>
      </c>
      <c r="S158" s="22">
        <f ca="1">Q155+VLOOKUP(JahresplanerA4!Q155,FormatCode!$A$2:$D$367,4)</f>
        <v>0</v>
      </c>
      <c r="T158" s="116"/>
      <c r="U158" s="119"/>
      <c r="V158" s="15">
        <f t="shared" ref="V158" ca="1" si="111">U155</f>
        <v>0</v>
      </c>
      <c r="W158" s="22">
        <f ca="1">U155+VLOOKUP(JahresplanerA4!U155,FormatCode!$A$2:$D$367,4)</f>
        <v>0</v>
      </c>
      <c r="X158" s="116"/>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row>
    <row r="159" spans="1:48" ht="12.75" customHeight="1" x14ac:dyDescent="0.2">
      <c r="A159" s="117">
        <f ca="1">VLOOKUP(JahresplanerA4!A159,FormatCode!$A$2:$I$367,9)</f>
        <v>0</v>
      </c>
      <c r="B159" s="120">
        <f ca="1">A159</f>
        <v>0</v>
      </c>
      <c r="C159" s="122">
        <f ca="1">A159+VLOOKUP(JahresplanerA4!A159,FormatCode!$A$2:$B$367,2)</f>
        <v>0</v>
      </c>
      <c r="D159" s="124">
        <f ca="1">A159</f>
        <v>0</v>
      </c>
      <c r="E159" s="117">
        <f ca="1">VLOOKUP(JahresplanerA4!E159,FormatCode!$A$2:$I$367,9)</f>
        <v>0</v>
      </c>
      <c r="F159" s="120">
        <f ca="1">E159</f>
        <v>0</v>
      </c>
      <c r="G159" s="122">
        <f ca="1">E159+VLOOKUP(JahresplanerA4!E159,FormatCode!$A$2:$B$367,2)</f>
        <v>0</v>
      </c>
      <c r="H159" s="124">
        <f ca="1">E159</f>
        <v>0</v>
      </c>
      <c r="I159" s="117">
        <f ca="1">VLOOKUP(JahresplanerA4!I159,FormatCode!$A$2:$I$367,9)</f>
        <v>1</v>
      </c>
      <c r="J159" s="120">
        <f t="shared" ref="J159" ca="1" si="112">I159</f>
        <v>1</v>
      </c>
      <c r="K159" s="122">
        <f ca="1">I159+VLOOKUP(JahresplanerA4!I159,FormatCode!$A$2:$B$367,2)</f>
        <v>1</v>
      </c>
      <c r="L159" s="124">
        <f t="shared" ref="L159" ca="1" si="113">I159</f>
        <v>1</v>
      </c>
      <c r="M159" s="117">
        <f ca="1">VLOOKUP(JahresplanerA4!M159,FormatCode!$A$2:$I$367,9)</f>
        <v>1</v>
      </c>
      <c r="N159" s="120">
        <f t="shared" ref="N159" ca="1" si="114">M159</f>
        <v>1</v>
      </c>
      <c r="O159" s="122">
        <f ca="1">M159+VLOOKUP(JahresplanerA4!M159,FormatCode!$A$2:$B$367,2)</f>
        <v>1</v>
      </c>
      <c r="P159" s="124">
        <f t="shared" ref="P159" ca="1" si="115">M159</f>
        <v>1</v>
      </c>
      <c r="Q159" s="117">
        <f ca="1">VLOOKUP(JahresplanerA4!Q159,FormatCode!$A$2:$I$367,9)</f>
        <v>0</v>
      </c>
      <c r="R159" s="120">
        <f t="shared" ref="R159" ca="1" si="116">Q159</f>
        <v>0</v>
      </c>
      <c r="S159" s="122">
        <f ca="1">Q159+VLOOKUP(JahresplanerA4!Q159,FormatCode!$A$2:$B$367,2)</f>
        <v>0</v>
      </c>
      <c r="T159" s="124">
        <f t="shared" ref="T159" ca="1" si="117">Q159</f>
        <v>0</v>
      </c>
      <c r="U159" s="117">
        <f ca="1">VLOOKUP(JahresplanerA4!U159,FormatCode!$A$2:$I$367,9)</f>
        <v>0</v>
      </c>
      <c r="V159" s="120">
        <f t="shared" ref="V159" ca="1" si="118">U159</f>
        <v>0</v>
      </c>
      <c r="W159" s="122">
        <f ca="1">U159+VLOOKUP(JahresplanerA4!U159,FormatCode!$A$2:$B$367,2)</f>
        <v>0</v>
      </c>
      <c r="X159" s="124">
        <f t="shared" ref="X159" ca="1" si="119">U159</f>
        <v>0</v>
      </c>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row>
    <row r="160" spans="1:48" ht="12.75" customHeight="1" x14ac:dyDescent="0.2">
      <c r="A160" s="118"/>
      <c r="B160" s="121"/>
      <c r="C160" s="123"/>
      <c r="D160" s="125"/>
      <c r="E160" s="118"/>
      <c r="F160" s="121"/>
      <c r="G160" s="123"/>
      <c r="H160" s="125"/>
      <c r="I160" s="118"/>
      <c r="J160" s="121"/>
      <c r="K160" s="123"/>
      <c r="L160" s="125"/>
      <c r="M160" s="118"/>
      <c r="N160" s="121"/>
      <c r="O160" s="123"/>
      <c r="P160" s="125"/>
      <c r="Q160" s="118"/>
      <c r="R160" s="121"/>
      <c r="S160" s="123"/>
      <c r="T160" s="125"/>
      <c r="U160" s="118"/>
      <c r="V160" s="121"/>
      <c r="W160" s="123"/>
      <c r="X160" s="125"/>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row>
    <row r="161" spans="1:48" ht="12.75" customHeight="1" x14ac:dyDescent="0.2">
      <c r="A161" s="118"/>
      <c r="B161" s="121"/>
      <c r="C161" s="21">
        <f ca="1">A159+VLOOKUP(JahresplanerA4!A159,FormatCode!$A$2:$C$367,3)</f>
        <v>0</v>
      </c>
      <c r="D161" s="115">
        <f ca="1">A159</f>
        <v>0</v>
      </c>
      <c r="E161" s="118"/>
      <c r="F161" s="121"/>
      <c r="G161" s="21">
        <f ca="1">E159+VLOOKUP(JahresplanerA4!E159,FormatCode!$A$2:$C$367,3)</f>
        <v>0</v>
      </c>
      <c r="H161" s="115">
        <f ca="1">E159</f>
        <v>0</v>
      </c>
      <c r="I161" s="118"/>
      <c r="J161" s="121"/>
      <c r="K161" s="21">
        <f ca="1">I159+VLOOKUP(JahresplanerA4!I159,FormatCode!$A$2:$C$367,3)</f>
        <v>1</v>
      </c>
      <c r="L161" s="115">
        <f t="shared" ref="L161" ca="1" si="120">I159</f>
        <v>1</v>
      </c>
      <c r="M161" s="118"/>
      <c r="N161" s="121"/>
      <c r="O161" s="21">
        <f ca="1">M159+VLOOKUP(JahresplanerA4!M159,FormatCode!$A$2:$C$367,3)</f>
        <v>1</v>
      </c>
      <c r="P161" s="115">
        <f t="shared" ref="P161" ca="1" si="121">M159</f>
        <v>1</v>
      </c>
      <c r="Q161" s="118"/>
      <c r="R161" s="121"/>
      <c r="S161" s="21">
        <f ca="1">Q159+VLOOKUP(JahresplanerA4!Q159,FormatCode!$A$2:$C$367,3)</f>
        <v>0</v>
      </c>
      <c r="T161" s="115">
        <f t="shared" ref="T161" ca="1" si="122">Q159</f>
        <v>0</v>
      </c>
      <c r="U161" s="118"/>
      <c r="V161" s="121"/>
      <c r="W161" s="21">
        <f ca="1">U159+VLOOKUP(JahresplanerA4!U159,FormatCode!$A$2:$C$367,3)</f>
        <v>0</v>
      </c>
      <c r="X161" s="115">
        <f t="shared" ref="X161" ca="1" si="123">U159</f>
        <v>0</v>
      </c>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row>
    <row r="162" spans="1:48" ht="15.75" customHeight="1" thickBot="1" x14ac:dyDescent="0.25">
      <c r="A162" s="119"/>
      <c r="B162" s="15">
        <f ca="1">A159</f>
        <v>0</v>
      </c>
      <c r="C162" s="22">
        <f ca="1">A159+VLOOKUP(JahresplanerA4!A159,FormatCode!$A$2:$D$367,4)</f>
        <v>0</v>
      </c>
      <c r="D162" s="116"/>
      <c r="E162" s="119"/>
      <c r="F162" s="15">
        <f ca="1">E159</f>
        <v>0</v>
      </c>
      <c r="G162" s="22">
        <f ca="1">E159+VLOOKUP(JahresplanerA4!E159,FormatCode!$A$2:$D$367,4)</f>
        <v>0</v>
      </c>
      <c r="H162" s="116"/>
      <c r="I162" s="119"/>
      <c r="J162" s="15">
        <f t="shared" ref="J162" ca="1" si="124">I159</f>
        <v>1</v>
      </c>
      <c r="K162" s="22">
        <f ca="1">I159+VLOOKUP(JahresplanerA4!I159,FormatCode!$A$2:$D$367,4)</f>
        <v>1</v>
      </c>
      <c r="L162" s="116"/>
      <c r="M162" s="119"/>
      <c r="N162" s="15">
        <f t="shared" ref="N162" ca="1" si="125">M159</f>
        <v>1</v>
      </c>
      <c r="O162" s="22">
        <f ca="1">M159+VLOOKUP(JahresplanerA4!M159,FormatCode!$A$2:$D$367,4)</f>
        <v>1</v>
      </c>
      <c r="P162" s="116"/>
      <c r="Q162" s="119"/>
      <c r="R162" s="15">
        <f t="shared" ref="R162" ca="1" si="126">Q159</f>
        <v>0</v>
      </c>
      <c r="S162" s="22">
        <f ca="1">Q159+VLOOKUP(JahresplanerA4!Q159,FormatCode!$A$2:$D$367,4)</f>
        <v>0</v>
      </c>
      <c r="T162" s="116"/>
      <c r="U162" s="119"/>
      <c r="V162" s="15">
        <f t="shared" ref="V162" ca="1" si="127">U159</f>
        <v>0</v>
      </c>
      <c r="W162" s="22">
        <f ca="1">U159+VLOOKUP(JahresplanerA4!U159,FormatCode!$A$2:$D$367,4)</f>
        <v>0</v>
      </c>
      <c r="X162" s="116"/>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row>
    <row r="163" spans="1:48" ht="12.75" customHeight="1" x14ac:dyDescent="0.2">
      <c r="A163" s="117">
        <f ca="1">VLOOKUP(JahresplanerA4!A163,FormatCode!$A$2:$I$367,9)</f>
        <v>1</v>
      </c>
      <c r="B163" s="120">
        <f ca="1">A163</f>
        <v>1</v>
      </c>
      <c r="C163" s="122">
        <f ca="1">A163+VLOOKUP(JahresplanerA4!A163,FormatCode!$A$2:$B$367,2)</f>
        <v>1</v>
      </c>
      <c r="D163" s="124">
        <f ca="1">A163</f>
        <v>1</v>
      </c>
      <c r="E163" s="117">
        <f ca="1">VLOOKUP(JahresplanerA4!E163,FormatCode!$A$2:$I$367,9)</f>
        <v>0</v>
      </c>
      <c r="F163" s="120">
        <f ca="1">E163</f>
        <v>0</v>
      </c>
      <c r="G163" s="122">
        <f ca="1">E163+VLOOKUP(JahresplanerA4!E163,FormatCode!$A$2:$B$367,2)</f>
        <v>0</v>
      </c>
      <c r="H163" s="124">
        <f ca="1">E163</f>
        <v>0</v>
      </c>
      <c r="I163" s="117">
        <f ca="1">VLOOKUP(JahresplanerA4!I163,FormatCode!$A$2:$I$367,9)</f>
        <v>1</v>
      </c>
      <c r="J163" s="120">
        <f t="shared" ref="J163" ca="1" si="128">I163</f>
        <v>1</v>
      </c>
      <c r="K163" s="122">
        <f ca="1">I163+VLOOKUP(JahresplanerA4!I163,FormatCode!$A$2:$B$367,2)</f>
        <v>1</v>
      </c>
      <c r="L163" s="124">
        <f t="shared" ref="L163" ca="1" si="129">I163</f>
        <v>1</v>
      </c>
      <c r="M163" s="117">
        <f ca="1">VLOOKUP(JahresplanerA4!M163,FormatCode!$A$2:$I$367,9)</f>
        <v>2</v>
      </c>
      <c r="N163" s="120">
        <f t="shared" ref="N163" ca="1" si="130">M163</f>
        <v>2</v>
      </c>
      <c r="O163" s="122">
        <f ca="1">M163+VLOOKUP(JahresplanerA4!M163,FormatCode!$A$2:$B$367,2)</f>
        <v>2</v>
      </c>
      <c r="P163" s="124">
        <f t="shared" ref="P163" ca="1" si="131">M163</f>
        <v>2</v>
      </c>
      <c r="Q163" s="117">
        <f ca="1">VLOOKUP(JahresplanerA4!Q163,FormatCode!$A$2:$I$367,9)</f>
        <v>0</v>
      </c>
      <c r="R163" s="120">
        <f t="shared" ref="R163" ca="1" si="132">Q163</f>
        <v>0</v>
      </c>
      <c r="S163" s="122">
        <f ca="1">Q163+VLOOKUP(JahresplanerA4!Q163,FormatCode!$A$2:$B$367,2)</f>
        <v>0</v>
      </c>
      <c r="T163" s="124">
        <f t="shared" ref="T163" ca="1" si="133">Q163</f>
        <v>0</v>
      </c>
      <c r="U163" s="117">
        <f ca="1">VLOOKUP(JahresplanerA4!U163,FormatCode!$A$2:$I$367,9)</f>
        <v>0</v>
      </c>
      <c r="V163" s="120">
        <f t="shared" ref="V163" ca="1" si="134">U163</f>
        <v>0</v>
      </c>
      <c r="W163" s="122">
        <f ca="1">U163+VLOOKUP(JahresplanerA4!U163,FormatCode!$A$2:$B$367,2)</f>
        <v>0</v>
      </c>
      <c r="X163" s="124">
        <f t="shared" ref="X163" ca="1" si="135">U163</f>
        <v>0</v>
      </c>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row>
    <row r="164" spans="1:48" ht="12.75" customHeight="1" x14ac:dyDescent="0.2">
      <c r="A164" s="118"/>
      <c r="B164" s="121"/>
      <c r="C164" s="123"/>
      <c r="D164" s="125"/>
      <c r="E164" s="118"/>
      <c r="F164" s="121"/>
      <c r="G164" s="123"/>
      <c r="H164" s="125"/>
      <c r="I164" s="118"/>
      <c r="J164" s="121"/>
      <c r="K164" s="123"/>
      <c r="L164" s="125"/>
      <c r="M164" s="118"/>
      <c r="N164" s="121"/>
      <c r="O164" s="123"/>
      <c r="P164" s="125"/>
      <c r="Q164" s="118"/>
      <c r="R164" s="121"/>
      <c r="S164" s="123"/>
      <c r="T164" s="125"/>
      <c r="U164" s="118"/>
      <c r="V164" s="121"/>
      <c r="W164" s="123"/>
      <c r="X164" s="125"/>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row>
    <row r="165" spans="1:48" ht="12.75" customHeight="1" x14ac:dyDescent="0.2">
      <c r="A165" s="118"/>
      <c r="B165" s="121"/>
      <c r="C165" s="21">
        <f ca="1">A163+VLOOKUP(JahresplanerA4!A163,FormatCode!$A$2:$C$367,3)</f>
        <v>1</v>
      </c>
      <c r="D165" s="115">
        <f ca="1">A163</f>
        <v>1</v>
      </c>
      <c r="E165" s="118"/>
      <c r="F165" s="121"/>
      <c r="G165" s="21">
        <f ca="1">E163+VLOOKUP(JahresplanerA4!E163,FormatCode!$A$2:$C$367,3)</f>
        <v>0</v>
      </c>
      <c r="H165" s="115">
        <f ca="1">E163</f>
        <v>0</v>
      </c>
      <c r="I165" s="118"/>
      <c r="J165" s="121"/>
      <c r="K165" s="21">
        <f ca="1">I163+VLOOKUP(JahresplanerA4!I163,FormatCode!$A$2:$C$367,3)</f>
        <v>1</v>
      </c>
      <c r="L165" s="115">
        <f t="shared" ref="L165" ca="1" si="136">I163</f>
        <v>1</v>
      </c>
      <c r="M165" s="118"/>
      <c r="N165" s="121"/>
      <c r="O165" s="21">
        <f ca="1">M163+VLOOKUP(JahresplanerA4!M163,FormatCode!$A$2:$C$367,3)</f>
        <v>2</v>
      </c>
      <c r="P165" s="115">
        <f t="shared" ref="P165" ca="1" si="137">M163</f>
        <v>2</v>
      </c>
      <c r="Q165" s="118"/>
      <c r="R165" s="121"/>
      <c r="S165" s="21">
        <f ca="1">Q163+VLOOKUP(JahresplanerA4!Q163,FormatCode!$A$2:$C$367,3)</f>
        <v>0</v>
      </c>
      <c r="T165" s="115">
        <f t="shared" ref="T165" ca="1" si="138">Q163</f>
        <v>0</v>
      </c>
      <c r="U165" s="118"/>
      <c r="V165" s="121"/>
      <c r="W165" s="21">
        <f ca="1">U163+VLOOKUP(JahresplanerA4!U163,FormatCode!$A$2:$C$367,3)</f>
        <v>0</v>
      </c>
      <c r="X165" s="115">
        <f t="shared" ref="X165" ca="1" si="139">U163</f>
        <v>0</v>
      </c>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row>
    <row r="166" spans="1:48" ht="15.75" customHeight="1" thickBot="1" x14ac:dyDescent="0.25">
      <c r="A166" s="119"/>
      <c r="B166" s="15">
        <f ca="1">A163</f>
        <v>1</v>
      </c>
      <c r="C166" s="22">
        <f ca="1">A163+VLOOKUP(JahresplanerA4!A163,FormatCode!$A$2:$D$367,4)</f>
        <v>1</v>
      </c>
      <c r="D166" s="116"/>
      <c r="E166" s="119"/>
      <c r="F166" s="15">
        <f ca="1">E163</f>
        <v>0</v>
      </c>
      <c r="G166" s="22">
        <f ca="1">E163+VLOOKUP(JahresplanerA4!E163,FormatCode!$A$2:$D$367,4)</f>
        <v>0</v>
      </c>
      <c r="H166" s="116"/>
      <c r="I166" s="119"/>
      <c r="J166" s="15">
        <f t="shared" ref="J166" ca="1" si="140">I163</f>
        <v>1</v>
      </c>
      <c r="K166" s="22">
        <f ca="1">I163+VLOOKUP(JahresplanerA4!I163,FormatCode!$A$2:$D$367,4)</f>
        <v>1</v>
      </c>
      <c r="L166" s="116"/>
      <c r="M166" s="119"/>
      <c r="N166" s="15">
        <f t="shared" ref="N166" ca="1" si="141">M163</f>
        <v>2</v>
      </c>
      <c r="O166" s="22">
        <f ca="1">M163+VLOOKUP(JahresplanerA4!M163,FormatCode!$A$2:$D$367,4)</f>
        <v>2</v>
      </c>
      <c r="P166" s="116"/>
      <c r="Q166" s="119"/>
      <c r="R166" s="15">
        <f t="shared" ref="R166" ca="1" si="142">Q163</f>
        <v>0</v>
      </c>
      <c r="S166" s="22">
        <f ca="1">Q163+VLOOKUP(JahresplanerA4!Q163,FormatCode!$A$2:$D$367,4)</f>
        <v>0</v>
      </c>
      <c r="T166" s="116"/>
      <c r="U166" s="119"/>
      <c r="V166" s="15">
        <f t="shared" ref="V166" ca="1" si="143">U163</f>
        <v>0</v>
      </c>
      <c r="W166" s="22">
        <f ca="1">U163+VLOOKUP(JahresplanerA4!U163,FormatCode!$A$2:$D$367,4)</f>
        <v>0</v>
      </c>
      <c r="X166" s="116"/>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row>
    <row r="167" spans="1:48" ht="12.75" customHeight="1" x14ac:dyDescent="0.2">
      <c r="A167" s="117">
        <f ca="1">VLOOKUP(JahresplanerA4!A167,FormatCode!$A$2:$I$367,9)</f>
        <v>2</v>
      </c>
      <c r="B167" s="120">
        <f ca="1">A167</f>
        <v>2</v>
      </c>
      <c r="C167" s="122">
        <f ca="1">A167+VLOOKUP(JahresplanerA4!A167,FormatCode!$A$2:$B$367,2)</f>
        <v>2</v>
      </c>
      <c r="D167" s="124">
        <f ca="1">A167</f>
        <v>2</v>
      </c>
      <c r="E167" s="117">
        <f ca="1">VLOOKUP(JahresplanerA4!E167,FormatCode!$A$2:$I$367,9)</f>
        <v>0</v>
      </c>
      <c r="F167" s="120">
        <f ca="1">E167</f>
        <v>0</v>
      </c>
      <c r="G167" s="122">
        <f ca="1">E167+VLOOKUP(JahresplanerA4!E167,FormatCode!$A$2:$B$367,2)</f>
        <v>0</v>
      </c>
      <c r="H167" s="124">
        <f ca="1">E167</f>
        <v>0</v>
      </c>
      <c r="I167" s="117">
        <f ca="1">VLOOKUP(JahresplanerA4!I167,FormatCode!$A$2:$I$367,9)</f>
        <v>1</v>
      </c>
      <c r="J167" s="120">
        <f t="shared" ref="J167" ca="1" si="144">I167</f>
        <v>1</v>
      </c>
      <c r="K167" s="122">
        <f ca="1">I167+VLOOKUP(JahresplanerA4!I167,FormatCode!$A$2:$B$367,2)</f>
        <v>1</v>
      </c>
      <c r="L167" s="124">
        <f t="shared" ref="L167" ca="1" si="145">I167</f>
        <v>1</v>
      </c>
      <c r="M167" s="117">
        <f ca="1">VLOOKUP(JahresplanerA4!M167,FormatCode!$A$2:$I$367,9)</f>
        <v>0</v>
      </c>
      <c r="N167" s="120">
        <f t="shared" ref="N167" ca="1" si="146">M167</f>
        <v>0</v>
      </c>
      <c r="O167" s="122">
        <f ca="1">M167+VLOOKUP(JahresplanerA4!M167,FormatCode!$A$2:$B$367,2)</f>
        <v>0</v>
      </c>
      <c r="P167" s="124">
        <f t="shared" ref="P167" ca="1" si="147">M167</f>
        <v>0</v>
      </c>
      <c r="Q167" s="117">
        <f ca="1">VLOOKUP(JahresplanerA4!Q167,FormatCode!$A$2:$I$367,9)</f>
        <v>0</v>
      </c>
      <c r="R167" s="120">
        <f t="shared" ref="R167" ca="1" si="148">Q167</f>
        <v>0</v>
      </c>
      <c r="S167" s="122">
        <f ca="1">Q167+VLOOKUP(JahresplanerA4!Q167,FormatCode!$A$2:$B$367,2)</f>
        <v>0</v>
      </c>
      <c r="T167" s="124">
        <f t="shared" ref="T167" ca="1" si="149">Q167</f>
        <v>0</v>
      </c>
      <c r="U167" s="117">
        <f ca="1">VLOOKUP(JahresplanerA4!U167,FormatCode!$A$2:$I$367,9)</f>
        <v>1</v>
      </c>
      <c r="V167" s="120">
        <f t="shared" ref="V167" ca="1" si="150">U167</f>
        <v>1</v>
      </c>
      <c r="W167" s="122">
        <f ca="1">U167+VLOOKUP(JahresplanerA4!U167,FormatCode!$A$2:$B$367,2)</f>
        <v>1</v>
      </c>
      <c r="X167" s="124">
        <f t="shared" ref="X167" ca="1" si="151">U167</f>
        <v>1</v>
      </c>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row>
    <row r="168" spans="1:48" ht="12.75" customHeight="1" x14ac:dyDescent="0.2">
      <c r="A168" s="118"/>
      <c r="B168" s="121"/>
      <c r="C168" s="123"/>
      <c r="D168" s="125"/>
      <c r="E168" s="118"/>
      <c r="F168" s="121"/>
      <c r="G168" s="123"/>
      <c r="H168" s="125"/>
      <c r="I168" s="118"/>
      <c r="J168" s="121"/>
      <c r="K168" s="123"/>
      <c r="L168" s="125"/>
      <c r="M168" s="118"/>
      <c r="N168" s="121"/>
      <c r="O168" s="123"/>
      <c r="P168" s="125"/>
      <c r="Q168" s="118"/>
      <c r="R168" s="121"/>
      <c r="S168" s="123"/>
      <c r="T168" s="125"/>
      <c r="U168" s="118"/>
      <c r="V168" s="121"/>
      <c r="W168" s="123"/>
      <c r="X168" s="125"/>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row>
    <row r="169" spans="1:48" ht="12.75" customHeight="1" x14ac:dyDescent="0.2">
      <c r="A169" s="118"/>
      <c r="B169" s="121"/>
      <c r="C169" s="21">
        <f ca="1">A167+VLOOKUP(JahresplanerA4!A167,FormatCode!$A$2:$C$367,3)</f>
        <v>2</v>
      </c>
      <c r="D169" s="115">
        <f ca="1">A167</f>
        <v>2</v>
      </c>
      <c r="E169" s="118"/>
      <c r="F169" s="121"/>
      <c r="G169" s="21">
        <f ca="1">E167+VLOOKUP(JahresplanerA4!E167,FormatCode!$A$2:$C$367,3)</f>
        <v>0</v>
      </c>
      <c r="H169" s="115">
        <f ca="1">E167</f>
        <v>0</v>
      </c>
      <c r="I169" s="118"/>
      <c r="J169" s="121"/>
      <c r="K169" s="21">
        <f ca="1">I167+VLOOKUP(JahresplanerA4!I167,FormatCode!$A$2:$C$367,3)</f>
        <v>1</v>
      </c>
      <c r="L169" s="115">
        <f t="shared" ref="L169" ca="1" si="152">I167</f>
        <v>1</v>
      </c>
      <c r="M169" s="118"/>
      <c r="N169" s="121"/>
      <c r="O169" s="21">
        <f ca="1">M167+VLOOKUP(JahresplanerA4!M167,FormatCode!$A$2:$C$367,3)</f>
        <v>0</v>
      </c>
      <c r="P169" s="115">
        <f t="shared" ref="P169" ca="1" si="153">M167</f>
        <v>0</v>
      </c>
      <c r="Q169" s="118"/>
      <c r="R169" s="121"/>
      <c r="S169" s="21">
        <f ca="1">Q167+VLOOKUP(JahresplanerA4!Q167,FormatCode!$A$2:$C$367,3)</f>
        <v>0</v>
      </c>
      <c r="T169" s="115">
        <f t="shared" ref="T169" ca="1" si="154">Q167</f>
        <v>0</v>
      </c>
      <c r="U169" s="118"/>
      <c r="V169" s="121"/>
      <c r="W169" s="21">
        <f ca="1">U167+VLOOKUP(JahresplanerA4!U167,FormatCode!$A$2:$C$367,3)</f>
        <v>1</v>
      </c>
      <c r="X169" s="115">
        <f t="shared" ref="X169" ca="1" si="155">U167</f>
        <v>1</v>
      </c>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row>
    <row r="170" spans="1:48" ht="15.75" customHeight="1" thickBot="1" x14ac:dyDescent="0.25">
      <c r="A170" s="119"/>
      <c r="B170" s="15">
        <f ca="1">A167</f>
        <v>2</v>
      </c>
      <c r="C170" s="22">
        <f ca="1">A167+VLOOKUP(JahresplanerA4!A167,FormatCode!$A$2:$D$367,4)</f>
        <v>2</v>
      </c>
      <c r="D170" s="116"/>
      <c r="E170" s="119"/>
      <c r="F170" s="15">
        <f ca="1">E167</f>
        <v>0</v>
      </c>
      <c r="G170" s="22">
        <f ca="1">E167+VLOOKUP(JahresplanerA4!E167,FormatCode!$A$2:$D$367,4)</f>
        <v>0</v>
      </c>
      <c r="H170" s="116"/>
      <c r="I170" s="119"/>
      <c r="J170" s="15">
        <f t="shared" ref="J170" ca="1" si="156">I167</f>
        <v>1</v>
      </c>
      <c r="K170" s="22">
        <f ca="1">I167+VLOOKUP(JahresplanerA4!I167,FormatCode!$A$2:$D$367,4)</f>
        <v>1</v>
      </c>
      <c r="L170" s="116"/>
      <c r="M170" s="119"/>
      <c r="N170" s="15">
        <f t="shared" ref="N170" ca="1" si="157">M167</f>
        <v>0</v>
      </c>
      <c r="O170" s="22">
        <f ca="1">M167+VLOOKUP(JahresplanerA4!M167,FormatCode!$A$2:$D$367,4)</f>
        <v>0</v>
      </c>
      <c r="P170" s="116"/>
      <c r="Q170" s="119"/>
      <c r="R170" s="15">
        <f t="shared" ref="R170" ca="1" si="158">Q167</f>
        <v>0</v>
      </c>
      <c r="S170" s="22">
        <f ca="1">Q167+VLOOKUP(JahresplanerA4!Q167,FormatCode!$A$2:$D$367,4)</f>
        <v>0</v>
      </c>
      <c r="T170" s="116"/>
      <c r="U170" s="119"/>
      <c r="V170" s="15">
        <f t="shared" ref="V170" ca="1" si="159">U167</f>
        <v>1</v>
      </c>
      <c r="W170" s="22">
        <f ca="1">U167+VLOOKUP(JahresplanerA4!U167,FormatCode!$A$2:$D$367,4)</f>
        <v>1</v>
      </c>
      <c r="X170" s="116"/>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row>
    <row r="171" spans="1:48" ht="12.75" customHeight="1" x14ac:dyDescent="0.2">
      <c r="A171" s="117">
        <f ca="1">VLOOKUP(JahresplanerA4!A171,FormatCode!$A$2:$I$367,9)</f>
        <v>0</v>
      </c>
      <c r="B171" s="120">
        <f ca="1">A171</f>
        <v>0</v>
      </c>
      <c r="C171" s="122">
        <f ca="1">A171+VLOOKUP(JahresplanerA4!A171,FormatCode!$A$2:$B$367,2)</f>
        <v>0</v>
      </c>
      <c r="D171" s="124">
        <f ca="1">A171</f>
        <v>0</v>
      </c>
      <c r="E171" s="117">
        <f ca="1">VLOOKUP(JahresplanerA4!E171,FormatCode!$A$2:$I$367,9)</f>
        <v>0</v>
      </c>
      <c r="F171" s="120">
        <f ca="1">E171</f>
        <v>0</v>
      </c>
      <c r="G171" s="122">
        <f ca="1">E171+VLOOKUP(JahresplanerA4!E171,FormatCode!$A$2:$B$367,2)</f>
        <v>0</v>
      </c>
      <c r="H171" s="124">
        <f ca="1">E171</f>
        <v>0</v>
      </c>
      <c r="I171" s="117">
        <f ca="1">VLOOKUP(JahresplanerA4!I171,FormatCode!$A$2:$I$367,9)</f>
        <v>2</v>
      </c>
      <c r="J171" s="120">
        <f t="shared" ref="J171" ca="1" si="160">I171</f>
        <v>2</v>
      </c>
      <c r="K171" s="122">
        <f ca="1">I171+VLOOKUP(JahresplanerA4!I171,FormatCode!$A$2:$B$367,2)</f>
        <v>2</v>
      </c>
      <c r="L171" s="124">
        <f t="shared" ref="L171" ca="1" si="161">I171</f>
        <v>2</v>
      </c>
      <c r="M171" s="117">
        <f ca="1">VLOOKUP(JahresplanerA4!M171,FormatCode!$A$2:$I$367,9)</f>
        <v>0</v>
      </c>
      <c r="N171" s="120">
        <f t="shared" ref="N171" ca="1" si="162">M171</f>
        <v>0</v>
      </c>
      <c r="O171" s="122">
        <f ca="1">M171+VLOOKUP(JahresplanerA4!M171,FormatCode!$A$2:$B$367,2)</f>
        <v>0</v>
      </c>
      <c r="P171" s="124">
        <f t="shared" ref="P171" ca="1" si="163">M171</f>
        <v>0</v>
      </c>
      <c r="Q171" s="117">
        <f ca="1">VLOOKUP(JahresplanerA4!Q171,FormatCode!$A$2:$I$367,9)</f>
        <v>0</v>
      </c>
      <c r="R171" s="120">
        <f t="shared" ref="R171" ca="1" si="164">Q171</f>
        <v>0</v>
      </c>
      <c r="S171" s="122">
        <f ca="1">Q171+VLOOKUP(JahresplanerA4!Q171,FormatCode!$A$2:$B$367,2)</f>
        <v>0</v>
      </c>
      <c r="T171" s="124">
        <f t="shared" ref="T171" ca="1" si="165">Q171</f>
        <v>0</v>
      </c>
      <c r="U171" s="117">
        <f ca="1">VLOOKUP(JahresplanerA4!U171,FormatCode!$A$2:$I$367,9)</f>
        <v>2</v>
      </c>
      <c r="V171" s="120">
        <f t="shared" ref="V171" ca="1" si="166">U171</f>
        <v>2</v>
      </c>
      <c r="W171" s="122">
        <f ca="1">U171+VLOOKUP(JahresplanerA4!U171,FormatCode!$A$2:$B$367,2)</f>
        <v>6</v>
      </c>
      <c r="X171" s="124">
        <f t="shared" ref="X171" ca="1" si="167">U171</f>
        <v>2</v>
      </c>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row>
    <row r="172" spans="1:48" ht="12.75" customHeight="1" x14ac:dyDescent="0.2">
      <c r="A172" s="118"/>
      <c r="B172" s="121"/>
      <c r="C172" s="123"/>
      <c r="D172" s="125"/>
      <c r="E172" s="118"/>
      <c r="F172" s="121"/>
      <c r="G172" s="123"/>
      <c r="H172" s="125"/>
      <c r="I172" s="118"/>
      <c r="J172" s="121"/>
      <c r="K172" s="123"/>
      <c r="L172" s="125"/>
      <c r="M172" s="118"/>
      <c r="N172" s="121"/>
      <c r="O172" s="123"/>
      <c r="P172" s="125"/>
      <c r="Q172" s="118"/>
      <c r="R172" s="121"/>
      <c r="S172" s="123"/>
      <c r="T172" s="125"/>
      <c r="U172" s="118"/>
      <c r="V172" s="121"/>
      <c r="W172" s="123"/>
      <c r="X172" s="125"/>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row>
    <row r="173" spans="1:48" ht="12.75" customHeight="1" x14ac:dyDescent="0.2">
      <c r="A173" s="118"/>
      <c r="B173" s="121"/>
      <c r="C173" s="21">
        <f ca="1">A171+VLOOKUP(JahresplanerA4!A171,FormatCode!$A$2:$C$367,3)</f>
        <v>0</v>
      </c>
      <c r="D173" s="115">
        <f ca="1">A171</f>
        <v>0</v>
      </c>
      <c r="E173" s="118"/>
      <c r="F173" s="121"/>
      <c r="G173" s="21">
        <f ca="1">E171+VLOOKUP(JahresplanerA4!E171,FormatCode!$A$2:$C$367,3)</f>
        <v>0</v>
      </c>
      <c r="H173" s="115">
        <f ca="1">E171</f>
        <v>0</v>
      </c>
      <c r="I173" s="118"/>
      <c r="J173" s="121"/>
      <c r="K173" s="21">
        <f ca="1">I171+VLOOKUP(JahresplanerA4!I171,FormatCode!$A$2:$C$367,3)</f>
        <v>2</v>
      </c>
      <c r="L173" s="115">
        <f t="shared" ref="L173" ca="1" si="168">I171</f>
        <v>2</v>
      </c>
      <c r="M173" s="118"/>
      <c r="N173" s="121"/>
      <c r="O173" s="21">
        <f ca="1">M171+VLOOKUP(JahresplanerA4!M171,FormatCode!$A$2:$C$367,3)</f>
        <v>0</v>
      </c>
      <c r="P173" s="115">
        <f t="shared" ref="P173" ca="1" si="169">M171</f>
        <v>0</v>
      </c>
      <c r="Q173" s="118"/>
      <c r="R173" s="121"/>
      <c r="S173" s="21">
        <f ca="1">Q171+VLOOKUP(JahresplanerA4!Q171,FormatCode!$A$2:$C$367,3)</f>
        <v>0</v>
      </c>
      <c r="T173" s="115">
        <f t="shared" ref="T173" ca="1" si="170">Q171</f>
        <v>0</v>
      </c>
      <c r="U173" s="118"/>
      <c r="V173" s="121"/>
      <c r="W173" s="21">
        <f ca="1">U171+VLOOKUP(JahresplanerA4!U171,FormatCode!$A$2:$C$367,3)</f>
        <v>2</v>
      </c>
      <c r="X173" s="115">
        <f t="shared" ref="X173" ca="1" si="171">U171</f>
        <v>2</v>
      </c>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row>
    <row r="174" spans="1:48" ht="15.75" customHeight="1" thickBot="1" x14ac:dyDescent="0.25">
      <c r="A174" s="119"/>
      <c r="B174" s="15">
        <f ca="1">A171</f>
        <v>0</v>
      </c>
      <c r="C174" s="22">
        <f ca="1">A171+VLOOKUP(JahresplanerA4!A171,FormatCode!$A$2:$D$367,4)</f>
        <v>0</v>
      </c>
      <c r="D174" s="116"/>
      <c r="E174" s="119"/>
      <c r="F174" s="15">
        <f ca="1">E171</f>
        <v>0</v>
      </c>
      <c r="G174" s="22">
        <f ca="1">E171+VLOOKUP(JahresplanerA4!E171,FormatCode!$A$2:$D$367,4)</f>
        <v>0</v>
      </c>
      <c r="H174" s="116"/>
      <c r="I174" s="119"/>
      <c r="J174" s="15">
        <f t="shared" ref="J174" ca="1" si="172">I171</f>
        <v>2</v>
      </c>
      <c r="K174" s="22">
        <f ca="1">I171+VLOOKUP(JahresplanerA4!I171,FormatCode!$A$2:$D$367,4)</f>
        <v>2</v>
      </c>
      <c r="L174" s="116"/>
      <c r="M174" s="119"/>
      <c r="N174" s="15">
        <f t="shared" ref="N174" ca="1" si="173">M171</f>
        <v>0</v>
      </c>
      <c r="O174" s="22">
        <f ca="1">M171+VLOOKUP(JahresplanerA4!M171,FormatCode!$A$2:$D$367,4)</f>
        <v>0</v>
      </c>
      <c r="P174" s="116"/>
      <c r="Q174" s="119"/>
      <c r="R174" s="15">
        <f t="shared" ref="R174" ca="1" si="174">Q171</f>
        <v>0</v>
      </c>
      <c r="S174" s="22">
        <f ca="1">Q171+VLOOKUP(JahresplanerA4!Q171,FormatCode!$A$2:$D$367,4)</f>
        <v>0</v>
      </c>
      <c r="T174" s="116"/>
      <c r="U174" s="119"/>
      <c r="V174" s="15">
        <f t="shared" ref="V174" ca="1" si="175">U171</f>
        <v>2</v>
      </c>
      <c r="W174" s="22">
        <f ca="1">U171+VLOOKUP(JahresplanerA4!U171,FormatCode!$A$2:$D$367,4)</f>
        <v>2</v>
      </c>
      <c r="X174" s="116"/>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row>
    <row r="175" spans="1:48" ht="12.75" customHeight="1" x14ac:dyDescent="0.2">
      <c r="A175" s="117">
        <f ca="1">VLOOKUP(JahresplanerA4!A175,FormatCode!$A$2:$I$367,9)</f>
        <v>0</v>
      </c>
      <c r="B175" s="120">
        <f ca="1">A175</f>
        <v>0</v>
      </c>
      <c r="C175" s="122">
        <f ca="1">A175+VLOOKUP(JahresplanerA4!A175,FormatCode!$A$2:$B$367,2)</f>
        <v>0</v>
      </c>
      <c r="D175" s="124">
        <f ca="1">A175</f>
        <v>0</v>
      </c>
      <c r="E175" s="117">
        <f ca="1">VLOOKUP(JahresplanerA4!E175,FormatCode!$A$2:$I$367,9)</f>
        <v>0</v>
      </c>
      <c r="F175" s="120">
        <f ca="1">E175</f>
        <v>0</v>
      </c>
      <c r="G175" s="122">
        <f ca="1">E175+VLOOKUP(JahresplanerA4!E175,FormatCode!$A$2:$B$367,2)</f>
        <v>0</v>
      </c>
      <c r="H175" s="124">
        <f ca="1">E175</f>
        <v>0</v>
      </c>
      <c r="I175" s="117">
        <f ca="1">VLOOKUP(JahresplanerA4!I175,FormatCode!$A$2:$I$367,9)</f>
        <v>0</v>
      </c>
      <c r="J175" s="120">
        <f t="shared" ref="J175" ca="1" si="176">I175</f>
        <v>0</v>
      </c>
      <c r="K175" s="122">
        <f ca="1">I175+VLOOKUP(JahresplanerA4!I175,FormatCode!$A$2:$B$367,2)</f>
        <v>0</v>
      </c>
      <c r="L175" s="124">
        <f t="shared" ref="L175" ca="1" si="177">I175</f>
        <v>0</v>
      </c>
      <c r="M175" s="117">
        <f ca="1">VLOOKUP(JahresplanerA4!M175,FormatCode!$A$2:$I$367,9)</f>
        <v>0</v>
      </c>
      <c r="N175" s="120">
        <f t="shared" ref="N175" ca="1" si="178">M175</f>
        <v>0</v>
      </c>
      <c r="O175" s="122">
        <f ca="1">M175+VLOOKUP(JahresplanerA4!M175,FormatCode!$A$2:$B$367,2)</f>
        <v>0</v>
      </c>
      <c r="P175" s="124">
        <f t="shared" ref="P175" ca="1" si="179">M175</f>
        <v>0</v>
      </c>
      <c r="Q175" s="117">
        <f ca="1">VLOOKUP(JahresplanerA4!Q175,FormatCode!$A$2:$I$367,9)</f>
        <v>1</v>
      </c>
      <c r="R175" s="120">
        <f t="shared" ref="R175" ca="1" si="180">Q175</f>
        <v>1</v>
      </c>
      <c r="S175" s="122">
        <f ca="1">Q175+VLOOKUP(JahresplanerA4!Q175,FormatCode!$A$2:$B$367,2)</f>
        <v>1</v>
      </c>
      <c r="T175" s="124">
        <f t="shared" ref="T175" ca="1" si="181">Q175</f>
        <v>1</v>
      </c>
      <c r="U175" s="117">
        <f ca="1">VLOOKUP(JahresplanerA4!U175,FormatCode!$A$2:$I$367,9)</f>
        <v>0</v>
      </c>
      <c r="V175" s="120">
        <f t="shared" ref="V175" ca="1" si="182">U175</f>
        <v>0</v>
      </c>
      <c r="W175" s="122">
        <f ca="1">U175+VLOOKUP(JahresplanerA4!U175,FormatCode!$A$2:$B$367,2)</f>
        <v>0</v>
      </c>
      <c r="X175" s="124">
        <f t="shared" ref="X175" ca="1" si="183">U175</f>
        <v>0</v>
      </c>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row>
    <row r="176" spans="1:48" ht="12.75" customHeight="1" x14ac:dyDescent="0.2">
      <c r="A176" s="118"/>
      <c r="B176" s="121"/>
      <c r="C176" s="123"/>
      <c r="D176" s="125"/>
      <c r="E176" s="118"/>
      <c r="F176" s="121"/>
      <c r="G176" s="123"/>
      <c r="H176" s="125"/>
      <c r="I176" s="118"/>
      <c r="J176" s="121"/>
      <c r="K176" s="123"/>
      <c r="L176" s="125"/>
      <c r="M176" s="118"/>
      <c r="N176" s="121"/>
      <c r="O176" s="123"/>
      <c r="P176" s="125"/>
      <c r="Q176" s="118"/>
      <c r="R176" s="121"/>
      <c r="S176" s="123"/>
      <c r="T176" s="125"/>
      <c r="U176" s="118"/>
      <c r="V176" s="121"/>
      <c r="W176" s="123"/>
      <c r="X176" s="125"/>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row>
    <row r="177" spans="1:48" ht="12.75" customHeight="1" x14ac:dyDescent="0.2">
      <c r="A177" s="118"/>
      <c r="B177" s="121"/>
      <c r="C177" s="21">
        <f ca="1">A175+VLOOKUP(JahresplanerA4!A175,FormatCode!$A$2:$C$367,3)</f>
        <v>0</v>
      </c>
      <c r="D177" s="115">
        <f ca="1">A175</f>
        <v>0</v>
      </c>
      <c r="E177" s="118"/>
      <c r="F177" s="121"/>
      <c r="G177" s="21">
        <f ca="1">E175+VLOOKUP(JahresplanerA4!E175,FormatCode!$A$2:$C$367,3)</f>
        <v>0</v>
      </c>
      <c r="H177" s="115">
        <f ca="1">E175</f>
        <v>0</v>
      </c>
      <c r="I177" s="118"/>
      <c r="J177" s="121"/>
      <c r="K177" s="21">
        <f ca="1">I175+VLOOKUP(JahresplanerA4!I175,FormatCode!$A$2:$C$367,3)</f>
        <v>0</v>
      </c>
      <c r="L177" s="115">
        <f t="shared" ref="L177" ca="1" si="184">I175</f>
        <v>0</v>
      </c>
      <c r="M177" s="118"/>
      <c r="N177" s="121"/>
      <c r="O177" s="21">
        <f ca="1">M175+VLOOKUP(JahresplanerA4!M175,FormatCode!$A$2:$C$367,3)</f>
        <v>0</v>
      </c>
      <c r="P177" s="115">
        <f t="shared" ref="P177" ca="1" si="185">M175</f>
        <v>0</v>
      </c>
      <c r="Q177" s="118"/>
      <c r="R177" s="121"/>
      <c r="S177" s="21">
        <f ca="1">Q175+VLOOKUP(JahresplanerA4!Q175,FormatCode!$A$2:$C$367,3)</f>
        <v>1</v>
      </c>
      <c r="T177" s="115">
        <f t="shared" ref="T177" ca="1" si="186">Q175</f>
        <v>1</v>
      </c>
      <c r="U177" s="118"/>
      <c r="V177" s="121"/>
      <c r="W177" s="21">
        <f ca="1">U175+VLOOKUP(JahresplanerA4!U175,FormatCode!$A$2:$C$367,3)</f>
        <v>0</v>
      </c>
      <c r="X177" s="115">
        <f t="shared" ref="X177" ca="1" si="187">U175</f>
        <v>0</v>
      </c>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row>
    <row r="178" spans="1:48" ht="15.75" customHeight="1" thickBot="1" x14ac:dyDescent="0.25">
      <c r="A178" s="119"/>
      <c r="B178" s="15">
        <f ca="1">A175</f>
        <v>0</v>
      </c>
      <c r="C178" s="22">
        <f ca="1">A175+VLOOKUP(JahresplanerA4!A175,FormatCode!$A$2:$D$367,4)</f>
        <v>0</v>
      </c>
      <c r="D178" s="116"/>
      <c r="E178" s="119"/>
      <c r="F178" s="15">
        <f ca="1">E175</f>
        <v>0</v>
      </c>
      <c r="G178" s="22">
        <f ca="1">E175+VLOOKUP(JahresplanerA4!E175,FormatCode!$A$2:$D$367,4)</f>
        <v>0</v>
      </c>
      <c r="H178" s="116"/>
      <c r="I178" s="119"/>
      <c r="J178" s="15">
        <f t="shared" ref="J178" ca="1" si="188">I175</f>
        <v>0</v>
      </c>
      <c r="K178" s="22">
        <f ca="1">I175+VLOOKUP(JahresplanerA4!I175,FormatCode!$A$2:$D$367,4)</f>
        <v>0</v>
      </c>
      <c r="L178" s="116"/>
      <c r="M178" s="119"/>
      <c r="N178" s="15">
        <f t="shared" ref="N178" ca="1" si="189">M175</f>
        <v>0</v>
      </c>
      <c r="O178" s="22">
        <f ca="1">M175+VLOOKUP(JahresplanerA4!M175,FormatCode!$A$2:$D$367,4)</f>
        <v>0</v>
      </c>
      <c r="P178" s="116"/>
      <c r="Q178" s="119"/>
      <c r="R178" s="15">
        <f t="shared" ref="R178" ca="1" si="190">Q175</f>
        <v>1</v>
      </c>
      <c r="S178" s="22">
        <f ca="1">Q175+VLOOKUP(JahresplanerA4!Q175,FormatCode!$A$2:$D$367,4)</f>
        <v>1</v>
      </c>
      <c r="T178" s="116"/>
      <c r="U178" s="119"/>
      <c r="V178" s="15">
        <f t="shared" ref="V178" ca="1" si="191">U175</f>
        <v>0</v>
      </c>
      <c r="W178" s="22">
        <f ca="1">U175+VLOOKUP(JahresplanerA4!U175,FormatCode!$A$2:$D$367,4)</f>
        <v>0</v>
      </c>
      <c r="X178" s="116"/>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row>
    <row r="179" spans="1:48" ht="12.75" customHeight="1" x14ac:dyDescent="0.2">
      <c r="A179" s="117">
        <f ca="1">VLOOKUP(JahresplanerA4!A179,FormatCode!$A$2:$I$367,9)</f>
        <v>0</v>
      </c>
      <c r="B179" s="120">
        <f ca="1">A179</f>
        <v>0</v>
      </c>
      <c r="C179" s="122">
        <f ca="1">A179+VLOOKUP(JahresplanerA4!A179,FormatCode!$A$2:$B$367,2)</f>
        <v>0</v>
      </c>
      <c r="D179" s="124">
        <f ca="1">A179</f>
        <v>0</v>
      </c>
      <c r="E179" s="117">
        <f ca="1">VLOOKUP(JahresplanerA4!E179,FormatCode!$A$2:$I$367,9)</f>
        <v>1</v>
      </c>
      <c r="F179" s="120">
        <f ca="1">E179</f>
        <v>1</v>
      </c>
      <c r="G179" s="122">
        <f ca="1">E179+VLOOKUP(JahresplanerA4!E179,FormatCode!$A$2:$B$367,2)</f>
        <v>1</v>
      </c>
      <c r="H179" s="124">
        <f ca="1">E179</f>
        <v>1</v>
      </c>
      <c r="I179" s="117">
        <f ca="1">VLOOKUP(JahresplanerA4!I179,FormatCode!$A$2:$I$367,9)</f>
        <v>0</v>
      </c>
      <c r="J179" s="120">
        <f t="shared" ref="J179" ca="1" si="192">I179</f>
        <v>0</v>
      </c>
      <c r="K179" s="122">
        <f ca="1">I179+VLOOKUP(JahresplanerA4!I179,FormatCode!$A$2:$B$367,2)</f>
        <v>0</v>
      </c>
      <c r="L179" s="124">
        <f t="shared" ref="L179" ca="1" si="193">I179</f>
        <v>0</v>
      </c>
      <c r="M179" s="117">
        <f ca="1">VLOOKUP(JahresplanerA4!M179,FormatCode!$A$2:$I$367,9)</f>
        <v>0</v>
      </c>
      <c r="N179" s="120">
        <f t="shared" ref="N179" ca="1" si="194">M179</f>
        <v>0</v>
      </c>
      <c r="O179" s="122">
        <f ca="1">M179+VLOOKUP(JahresplanerA4!M179,FormatCode!$A$2:$B$367,2)</f>
        <v>0</v>
      </c>
      <c r="P179" s="124">
        <f t="shared" ref="P179" ca="1" si="195">M179</f>
        <v>0</v>
      </c>
      <c r="Q179" s="117">
        <f ca="1">VLOOKUP(JahresplanerA4!Q179,FormatCode!$A$2:$I$367,9)</f>
        <v>2</v>
      </c>
      <c r="R179" s="120">
        <f t="shared" ref="R179" ca="1" si="196">Q179</f>
        <v>2</v>
      </c>
      <c r="S179" s="122">
        <f ca="1">Q179+VLOOKUP(JahresplanerA4!Q179,FormatCode!$A$2:$B$367,2)</f>
        <v>6</v>
      </c>
      <c r="T179" s="124">
        <f t="shared" ref="T179" ca="1" si="197">Q179</f>
        <v>2</v>
      </c>
      <c r="U179" s="117">
        <f ca="1">VLOOKUP(JahresplanerA4!U179,FormatCode!$A$2:$I$367,9)</f>
        <v>0</v>
      </c>
      <c r="V179" s="120">
        <f t="shared" ref="V179" ca="1" si="198">U179</f>
        <v>0</v>
      </c>
      <c r="W179" s="122">
        <f ca="1">U179+VLOOKUP(JahresplanerA4!U179,FormatCode!$A$2:$B$367,2)</f>
        <v>0</v>
      </c>
      <c r="X179" s="124">
        <f t="shared" ref="X179" ca="1" si="199">U179</f>
        <v>0</v>
      </c>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row>
    <row r="180" spans="1:48" ht="12.75" customHeight="1" x14ac:dyDescent="0.2">
      <c r="A180" s="118"/>
      <c r="B180" s="121"/>
      <c r="C180" s="123"/>
      <c r="D180" s="125"/>
      <c r="E180" s="118"/>
      <c r="F180" s="121"/>
      <c r="G180" s="123"/>
      <c r="H180" s="125"/>
      <c r="I180" s="118"/>
      <c r="J180" s="121"/>
      <c r="K180" s="123"/>
      <c r="L180" s="125"/>
      <c r="M180" s="118"/>
      <c r="N180" s="121"/>
      <c r="O180" s="123"/>
      <c r="P180" s="125"/>
      <c r="Q180" s="118"/>
      <c r="R180" s="121"/>
      <c r="S180" s="123"/>
      <c r="T180" s="125"/>
      <c r="U180" s="118"/>
      <c r="V180" s="121"/>
      <c r="W180" s="123"/>
      <c r="X180" s="125"/>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row>
    <row r="181" spans="1:48" ht="12.75" customHeight="1" x14ac:dyDescent="0.2">
      <c r="A181" s="118"/>
      <c r="B181" s="121"/>
      <c r="C181" s="21">
        <f ca="1">A179+VLOOKUP(JahresplanerA4!A179,FormatCode!$A$2:$C$367,3)</f>
        <v>0</v>
      </c>
      <c r="D181" s="115">
        <f ca="1">A179</f>
        <v>0</v>
      </c>
      <c r="E181" s="118"/>
      <c r="F181" s="121"/>
      <c r="G181" s="21">
        <f ca="1">E179+VLOOKUP(JahresplanerA4!E179,FormatCode!$A$2:$C$367,3)</f>
        <v>1</v>
      </c>
      <c r="H181" s="115">
        <f ca="1">E179</f>
        <v>1</v>
      </c>
      <c r="I181" s="118"/>
      <c r="J181" s="121"/>
      <c r="K181" s="21">
        <f ca="1">I179+VLOOKUP(JahresplanerA4!I179,FormatCode!$A$2:$C$367,3)</f>
        <v>0</v>
      </c>
      <c r="L181" s="115">
        <f t="shared" ref="L181" ca="1" si="200">I179</f>
        <v>0</v>
      </c>
      <c r="M181" s="118"/>
      <c r="N181" s="121"/>
      <c r="O181" s="21">
        <f ca="1">M179+VLOOKUP(JahresplanerA4!M179,FormatCode!$A$2:$C$367,3)</f>
        <v>0</v>
      </c>
      <c r="P181" s="115">
        <f t="shared" ref="P181" ca="1" si="201">M179</f>
        <v>0</v>
      </c>
      <c r="Q181" s="118"/>
      <c r="R181" s="121"/>
      <c r="S181" s="21">
        <f ca="1">Q179+VLOOKUP(JahresplanerA4!Q179,FormatCode!$A$2:$C$367,3)</f>
        <v>2</v>
      </c>
      <c r="T181" s="115">
        <f t="shared" ref="T181" ca="1" si="202">Q179</f>
        <v>2</v>
      </c>
      <c r="U181" s="118"/>
      <c r="V181" s="121"/>
      <c r="W181" s="21">
        <f ca="1">U179+VLOOKUP(JahresplanerA4!U179,FormatCode!$A$2:$C$367,3)</f>
        <v>0</v>
      </c>
      <c r="X181" s="115">
        <f t="shared" ref="X181" ca="1" si="203">U179</f>
        <v>0</v>
      </c>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row>
    <row r="182" spans="1:48" ht="15.75" customHeight="1" thickBot="1" x14ac:dyDescent="0.25">
      <c r="A182" s="119"/>
      <c r="B182" s="15">
        <f ca="1">A179</f>
        <v>0</v>
      </c>
      <c r="C182" s="22">
        <f ca="1">A179+VLOOKUP(JahresplanerA4!A179,FormatCode!$A$2:$D$367,4)</f>
        <v>0</v>
      </c>
      <c r="D182" s="116"/>
      <c r="E182" s="119"/>
      <c r="F182" s="15">
        <f ca="1">E179</f>
        <v>1</v>
      </c>
      <c r="G182" s="22">
        <f ca="1">E179+VLOOKUP(JahresplanerA4!E179,FormatCode!$A$2:$D$367,4)</f>
        <v>1</v>
      </c>
      <c r="H182" s="116"/>
      <c r="I182" s="119"/>
      <c r="J182" s="15">
        <f t="shared" ref="J182" ca="1" si="204">I179</f>
        <v>0</v>
      </c>
      <c r="K182" s="22">
        <f ca="1">I179+VLOOKUP(JahresplanerA4!I179,FormatCode!$A$2:$D$367,4)</f>
        <v>0</v>
      </c>
      <c r="L182" s="116"/>
      <c r="M182" s="119"/>
      <c r="N182" s="15">
        <f t="shared" ref="N182" ca="1" si="205">M179</f>
        <v>0</v>
      </c>
      <c r="O182" s="22">
        <f ca="1">M179+VLOOKUP(JahresplanerA4!M179,FormatCode!$A$2:$D$367,4)</f>
        <v>0</v>
      </c>
      <c r="P182" s="116"/>
      <c r="Q182" s="119"/>
      <c r="R182" s="15">
        <f t="shared" ref="R182" ca="1" si="206">Q179</f>
        <v>2</v>
      </c>
      <c r="S182" s="22">
        <f ca="1">Q179+VLOOKUP(JahresplanerA4!Q179,FormatCode!$A$2:$D$367,4)</f>
        <v>2</v>
      </c>
      <c r="T182" s="116"/>
      <c r="U182" s="119"/>
      <c r="V182" s="15">
        <f t="shared" ref="V182" ca="1" si="207">U179</f>
        <v>0</v>
      </c>
      <c r="W182" s="22">
        <f ca="1">U179+VLOOKUP(JahresplanerA4!U179,FormatCode!$A$2:$D$367,4)</f>
        <v>0</v>
      </c>
      <c r="X182" s="116"/>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row>
    <row r="183" spans="1:48" ht="12.75" customHeight="1" x14ac:dyDescent="0.2">
      <c r="A183" s="117">
        <f ca="1">VLOOKUP(JahresplanerA4!A183,FormatCode!$A$2:$I$367,9)</f>
        <v>0</v>
      </c>
      <c r="B183" s="120">
        <f ca="1">A183</f>
        <v>0</v>
      </c>
      <c r="C183" s="122">
        <f ca="1">A183+VLOOKUP(JahresplanerA4!A183,FormatCode!$A$2:$B$367,2)</f>
        <v>0</v>
      </c>
      <c r="D183" s="124">
        <f ca="1">A183</f>
        <v>0</v>
      </c>
      <c r="E183" s="117">
        <f ca="1">VLOOKUP(JahresplanerA4!E183,FormatCode!$A$2:$I$367,9)</f>
        <v>2</v>
      </c>
      <c r="F183" s="120">
        <f ca="1">E183</f>
        <v>2</v>
      </c>
      <c r="G183" s="122">
        <f ca="1">E183+VLOOKUP(JahresplanerA4!E183,FormatCode!$A$2:$B$367,2)</f>
        <v>2</v>
      </c>
      <c r="H183" s="124">
        <f ca="1">E183</f>
        <v>2</v>
      </c>
      <c r="I183" s="117">
        <f ca="1">VLOOKUP(JahresplanerA4!I183,FormatCode!$A$2:$I$367,9)</f>
        <v>0</v>
      </c>
      <c r="J183" s="120">
        <f t="shared" ref="J183" ca="1" si="208">I183</f>
        <v>0</v>
      </c>
      <c r="K183" s="122">
        <f ca="1">I183+VLOOKUP(JahresplanerA4!I183,FormatCode!$A$2:$B$367,2)</f>
        <v>0</v>
      </c>
      <c r="L183" s="124">
        <f t="shared" ref="L183" ca="1" si="209">I183</f>
        <v>0</v>
      </c>
      <c r="M183" s="117">
        <f ca="1">VLOOKUP(JahresplanerA4!M183,FormatCode!$A$2:$I$367,9)</f>
        <v>0</v>
      </c>
      <c r="N183" s="120">
        <f t="shared" ref="N183" ca="1" si="210">M183</f>
        <v>0</v>
      </c>
      <c r="O183" s="122">
        <f ca="1">M183+VLOOKUP(JahresplanerA4!M183,FormatCode!$A$2:$B$367,2)</f>
        <v>0</v>
      </c>
      <c r="P183" s="124">
        <f t="shared" ref="P183" ca="1" si="211">M183</f>
        <v>0</v>
      </c>
      <c r="Q183" s="117">
        <f ca="1">VLOOKUP(JahresplanerA4!Q183,FormatCode!$A$2:$I$367,9)</f>
        <v>0</v>
      </c>
      <c r="R183" s="120">
        <f t="shared" ref="R183" ca="1" si="212">Q183</f>
        <v>0</v>
      </c>
      <c r="S183" s="122">
        <f ca="1">Q183+VLOOKUP(JahresplanerA4!Q183,FormatCode!$A$2:$B$367,2)</f>
        <v>0</v>
      </c>
      <c r="T183" s="124">
        <f t="shared" ref="T183" ca="1" si="213">Q183</f>
        <v>0</v>
      </c>
      <c r="U183" s="117">
        <f ca="1">VLOOKUP(JahresplanerA4!U183,FormatCode!$A$2:$I$367,9)</f>
        <v>0</v>
      </c>
      <c r="V183" s="120">
        <f t="shared" ref="V183" ca="1" si="214">U183</f>
        <v>0</v>
      </c>
      <c r="W183" s="122">
        <f ca="1">U183+VLOOKUP(JahresplanerA4!U183,FormatCode!$A$2:$B$367,2)</f>
        <v>0</v>
      </c>
      <c r="X183" s="124">
        <f t="shared" ref="X183" ca="1" si="215">U183</f>
        <v>0</v>
      </c>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row>
    <row r="184" spans="1:48" ht="12.75" customHeight="1" x14ac:dyDescent="0.2">
      <c r="A184" s="118"/>
      <c r="B184" s="121"/>
      <c r="C184" s="123"/>
      <c r="D184" s="125"/>
      <c r="E184" s="118"/>
      <c r="F184" s="121"/>
      <c r="G184" s="123"/>
      <c r="H184" s="125"/>
      <c r="I184" s="118"/>
      <c r="J184" s="121"/>
      <c r="K184" s="123"/>
      <c r="L184" s="125"/>
      <c r="M184" s="118"/>
      <c r="N184" s="121"/>
      <c r="O184" s="123"/>
      <c r="P184" s="125"/>
      <c r="Q184" s="118"/>
      <c r="R184" s="121"/>
      <c r="S184" s="123"/>
      <c r="T184" s="125"/>
      <c r="U184" s="118"/>
      <c r="V184" s="121"/>
      <c r="W184" s="123"/>
      <c r="X184" s="125"/>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row>
    <row r="185" spans="1:48" ht="12.75" customHeight="1" x14ac:dyDescent="0.2">
      <c r="A185" s="118"/>
      <c r="B185" s="121"/>
      <c r="C185" s="21">
        <f ca="1">A183+VLOOKUP(JahresplanerA4!A183,FormatCode!$A$2:$C$367,3)</f>
        <v>0</v>
      </c>
      <c r="D185" s="115">
        <f ca="1">A183</f>
        <v>0</v>
      </c>
      <c r="E185" s="118"/>
      <c r="F185" s="121"/>
      <c r="G185" s="21">
        <f ca="1">E183+VLOOKUP(JahresplanerA4!E183,FormatCode!$A$2:$C$367,3)</f>
        <v>2</v>
      </c>
      <c r="H185" s="115">
        <f ca="1">E183</f>
        <v>2</v>
      </c>
      <c r="I185" s="118"/>
      <c r="J185" s="121"/>
      <c r="K185" s="21">
        <f ca="1">I183+VLOOKUP(JahresplanerA4!I183,FormatCode!$A$2:$C$367,3)</f>
        <v>0</v>
      </c>
      <c r="L185" s="115">
        <f t="shared" ref="L185" ca="1" si="216">I183</f>
        <v>0</v>
      </c>
      <c r="M185" s="118"/>
      <c r="N185" s="121"/>
      <c r="O185" s="21">
        <f ca="1">M183+VLOOKUP(JahresplanerA4!M183,FormatCode!$A$2:$C$367,3)</f>
        <v>0</v>
      </c>
      <c r="P185" s="115">
        <f t="shared" ref="P185" ca="1" si="217">M183</f>
        <v>0</v>
      </c>
      <c r="Q185" s="118"/>
      <c r="R185" s="121"/>
      <c r="S185" s="21">
        <f ca="1">Q183+VLOOKUP(JahresplanerA4!Q183,FormatCode!$A$2:$C$367,3)</f>
        <v>0</v>
      </c>
      <c r="T185" s="115">
        <f t="shared" ref="T185" ca="1" si="218">Q183</f>
        <v>0</v>
      </c>
      <c r="U185" s="118"/>
      <c r="V185" s="121"/>
      <c r="W185" s="21">
        <f ca="1">U183+VLOOKUP(JahresplanerA4!U183,FormatCode!$A$2:$C$367,3)</f>
        <v>0</v>
      </c>
      <c r="X185" s="115">
        <f t="shared" ref="X185" ca="1" si="219">U183</f>
        <v>0</v>
      </c>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row>
    <row r="186" spans="1:48" ht="15.75" customHeight="1" thickBot="1" x14ac:dyDescent="0.25">
      <c r="A186" s="119"/>
      <c r="B186" s="15">
        <f ca="1">A183</f>
        <v>0</v>
      </c>
      <c r="C186" s="22">
        <f ca="1">A183+VLOOKUP(JahresplanerA4!A183,FormatCode!$A$2:$D$367,4)</f>
        <v>0</v>
      </c>
      <c r="D186" s="116"/>
      <c r="E186" s="119"/>
      <c r="F186" s="15">
        <f ca="1">E183</f>
        <v>2</v>
      </c>
      <c r="G186" s="22">
        <f ca="1">E183+VLOOKUP(JahresplanerA4!E183,FormatCode!$A$2:$D$367,4)</f>
        <v>2</v>
      </c>
      <c r="H186" s="116"/>
      <c r="I186" s="119"/>
      <c r="J186" s="15">
        <f t="shared" ref="J186" ca="1" si="220">I183</f>
        <v>0</v>
      </c>
      <c r="K186" s="22">
        <f ca="1">I183+VLOOKUP(JahresplanerA4!I183,FormatCode!$A$2:$D$367,4)</f>
        <v>0</v>
      </c>
      <c r="L186" s="116"/>
      <c r="M186" s="119"/>
      <c r="N186" s="15">
        <f t="shared" ref="N186" ca="1" si="221">M183</f>
        <v>0</v>
      </c>
      <c r="O186" s="22">
        <f ca="1">M183+VLOOKUP(JahresplanerA4!M183,FormatCode!$A$2:$D$367,4)</f>
        <v>0</v>
      </c>
      <c r="P186" s="116"/>
      <c r="Q186" s="119"/>
      <c r="R186" s="15">
        <f t="shared" ref="R186" ca="1" si="222">Q183</f>
        <v>0</v>
      </c>
      <c r="S186" s="22">
        <f ca="1">Q183+VLOOKUP(JahresplanerA4!Q183,FormatCode!$A$2:$D$367,4)</f>
        <v>0</v>
      </c>
      <c r="T186" s="116"/>
      <c r="U186" s="119"/>
      <c r="V186" s="15">
        <f t="shared" ref="V186" ca="1" si="223">U183</f>
        <v>0</v>
      </c>
      <c r="W186" s="22">
        <f ca="1">U183+VLOOKUP(JahresplanerA4!U183,FormatCode!$A$2:$D$367,4)</f>
        <v>0</v>
      </c>
      <c r="X186" s="116"/>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row>
    <row r="187" spans="1:48" ht="12.75" customHeight="1" x14ac:dyDescent="0.2">
      <c r="A187" s="117">
        <f ca="1">VLOOKUP(JahresplanerA4!A187,FormatCode!$A$2:$I$367,9)</f>
        <v>0</v>
      </c>
      <c r="B187" s="120">
        <f ca="1">A187</f>
        <v>0</v>
      </c>
      <c r="C187" s="122">
        <f ca="1">A187+VLOOKUP(JahresplanerA4!A187,FormatCode!$A$2:$B$367,2)</f>
        <v>0</v>
      </c>
      <c r="D187" s="124">
        <f ca="1">A187</f>
        <v>0</v>
      </c>
      <c r="E187" s="117">
        <f ca="1">VLOOKUP(JahresplanerA4!E187,FormatCode!$A$2:$I$367,9)</f>
        <v>0</v>
      </c>
      <c r="F187" s="120">
        <f ca="1">E187</f>
        <v>0</v>
      </c>
      <c r="G187" s="122">
        <f ca="1">E187+VLOOKUP(JahresplanerA4!E187,FormatCode!$A$2:$B$367,2)</f>
        <v>4</v>
      </c>
      <c r="H187" s="124">
        <f ca="1">E187</f>
        <v>0</v>
      </c>
      <c r="I187" s="117">
        <f ca="1">VLOOKUP(JahresplanerA4!I187,FormatCode!$A$2:$I$367,9)</f>
        <v>0</v>
      </c>
      <c r="J187" s="120">
        <f t="shared" ref="J187" ca="1" si="224">I187</f>
        <v>0</v>
      </c>
      <c r="K187" s="122">
        <f ca="1">I187+VLOOKUP(JahresplanerA4!I187,FormatCode!$A$2:$B$367,2)</f>
        <v>0</v>
      </c>
      <c r="L187" s="124">
        <f t="shared" ref="L187" ca="1" si="225">I187</f>
        <v>0</v>
      </c>
      <c r="M187" s="117">
        <f ca="1">VLOOKUP(JahresplanerA4!M187,FormatCode!$A$2:$I$367,9)</f>
        <v>1</v>
      </c>
      <c r="N187" s="120">
        <f t="shared" ref="N187" ca="1" si="226">M187</f>
        <v>1</v>
      </c>
      <c r="O187" s="122">
        <f ca="1">M187+VLOOKUP(JahresplanerA4!M187,FormatCode!$A$2:$B$367,2)</f>
        <v>1</v>
      </c>
      <c r="P187" s="124">
        <f t="shared" ref="P187" ca="1" si="227">M187</f>
        <v>1</v>
      </c>
      <c r="Q187" s="117">
        <f ca="1">VLOOKUP(JahresplanerA4!Q187,FormatCode!$A$2:$I$367,9)</f>
        <v>0</v>
      </c>
      <c r="R187" s="120">
        <f t="shared" ref="R187" ca="1" si="228">Q187</f>
        <v>0</v>
      </c>
      <c r="S187" s="122">
        <f ca="1">Q187+VLOOKUP(JahresplanerA4!Q187,FormatCode!$A$2:$B$367,2)</f>
        <v>0</v>
      </c>
      <c r="T187" s="124">
        <f t="shared" ref="T187" ca="1" si="229">Q187</f>
        <v>0</v>
      </c>
      <c r="U187" s="117">
        <f ca="1">VLOOKUP(JahresplanerA4!U187,FormatCode!$A$2:$I$367,9)</f>
        <v>0</v>
      </c>
      <c r="V187" s="120">
        <f t="shared" ref="V187" ca="1" si="230">U187</f>
        <v>0</v>
      </c>
      <c r="W187" s="122">
        <f ca="1">U187+VLOOKUP(JahresplanerA4!U187,FormatCode!$A$2:$B$367,2)</f>
        <v>0</v>
      </c>
      <c r="X187" s="124">
        <f t="shared" ref="X187" ca="1" si="231">U187</f>
        <v>0</v>
      </c>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row>
    <row r="188" spans="1:48" ht="12.75" customHeight="1" x14ac:dyDescent="0.2">
      <c r="A188" s="118"/>
      <c r="B188" s="121"/>
      <c r="C188" s="123"/>
      <c r="D188" s="125"/>
      <c r="E188" s="118"/>
      <c r="F188" s="121"/>
      <c r="G188" s="123"/>
      <c r="H188" s="125"/>
      <c r="I188" s="118"/>
      <c r="J188" s="121"/>
      <c r="K188" s="123"/>
      <c r="L188" s="125"/>
      <c r="M188" s="118"/>
      <c r="N188" s="121"/>
      <c r="O188" s="123"/>
      <c r="P188" s="125"/>
      <c r="Q188" s="118"/>
      <c r="R188" s="121"/>
      <c r="S188" s="123"/>
      <c r="T188" s="125"/>
      <c r="U188" s="118"/>
      <c r="V188" s="121"/>
      <c r="W188" s="123"/>
      <c r="X188" s="125"/>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row>
    <row r="189" spans="1:48" ht="12.75" customHeight="1" x14ac:dyDescent="0.2">
      <c r="A189" s="118"/>
      <c r="B189" s="121"/>
      <c r="C189" s="21">
        <f ca="1">A187+VLOOKUP(JahresplanerA4!A187,FormatCode!$A$2:$C$367,3)</f>
        <v>0</v>
      </c>
      <c r="D189" s="115">
        <f ca="1">A187</f>
        <v>0</v>
      </c>
      <c r="E189" s="118"/>
      <c r="F189" s="121"/>
      <c r="G189" s="21">
        <f ca="1">E187+VLOOKUP(JahresplanerA4!E187,FormatCode!$A$2:$C$367,3)</f>
        <v>0</v>
      </c>
      <c r="H189" s="115">
        <f ca="1">E187</f>
        <v>0</v>
      </c>
      <c r="I189" s="118"/>
      <c r="J189" s="121"/>
      <c r="K189" s="21">
        <f ca="1">I187+VLOOKUP(JahresplanerA4!I187,FormatCode!$A$2:$C$367,3)</f>
        <v>0</v>
      </c>
      <c r="L189" s="115">
        <f t="shared" ref="L189" ca="1" si="232">I187</f>
        <v>0</v>
      </c>
      <c r="M189" s="118"/>
      <c r="N189" s="121"/>
      <c r="O189" s="21">
        <f ca="1">M187+VLOOKUP(JahresplanerA4!M187,FormatCode!$A$2:$C$367,3)</f>
        <v>1</v>
      </c>
      <c r="P189" s="115">
        <f t="shared" ref="P189" ca="1" si="233">M187</f>
        <v>1</v>
      </c>
      <c r="Q189" s="118"/>
      <c r="R189" s="121"/>
      <c r="S189" s="21">
        <f ca="1">Q187+VLOOKUP(JahresplanerA4!Q187,FormatCode!$A$2:$C$367,3)</f>
        <v>0</v>
      </c>
      <c r="T189" s="115">
        <f t="shared" ref="T189" ca="1" si="234">Q187</f>
        <v>0</v>
      </c>
      <c r="U189" s="118"/>
      <c r="V189" s="121"/>
      <c r="W189" s="21">
        <f ca="1">U187+VLOOKUP(JahresplanerA4!U187,FormatCode!$A$2:$C$367,3)</f>
        <v>0</v>
      </c>
      <c r="X189" s="115">
        <f t="shared" ref="X189" ca="1" si="235">U187</f>
        <v>0</v>
      </c>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row>
    <row r="190" spans="1:48" ht="15.75" customHeight="1" thickBot="1" x14ac:dyDescent="0.25">
      <c r="A190" s="119"/>
      <c r="B190" s="15">
        <f ca="1">A187</f>
        <v>0</v>
      </c>
      <c r="C190" s="22">
        <f ca="1">A187+VLOOKUP(JahresplanerA4!A187,FormatCode!$A$2:$D$367,4)</f>
        <v>0</v>
      </c>
      <c r="D190" s="116"/>
      <c r="E190" s="119"/>
      <c r="F190" s="15">
        <f ca="1">E187</f>
        <v>0</v>
      </c>
      <c r="G190" s="22">
        <f ca="1">E187+VLOOKUP(JahresplanerA4!E187,FormatCode!$A$2:$D$367,4)</f>
        <v>0</v>
      </c>
      <c r="H190" s="116"/>
      <c r="I190" s="119"/>
      <c r="J190" s="15">
        <f t="shared" ref="J190" ca="1" si="236">I187</f>
        <v>0</v>
      </c>
      <c r="K190" s="22">
        <f ca="1">I187+VLOOKUP(JahresplanerA4!I187,FormatCode!$A$2:$D$367,4)</f>
        <v>0</v>
      </c>
      <c r="L190" s="116"/>
      <c r="M190" s="119"/>
      <c r="N190" s="15">
        <f t="shared" ref="N190" ca="1" si="237">M187</f>
        <v>1</v>
      </c>
      <c r="O190" s="22">
        <f ca="1">M187+VLOOKUP(JahresplanerA4!M187,FormatCode!$A$2:$D$367,4)</f>
        <v>1</v>
      </c>
      <c r="P190" s="116"/>
      <c r="Q190" s="119"/>
      <c r="R190" s="15">
        <f t="shared" ref="R190" ca="1" si="238">Q187</f>
        <v>0</v>
      </c>
      <c r="S190" s="22">
        <f ca="1">Q187+VLOOKUP(JahresplanerA4!Q187,FormatCode!$A$2:$D$367,4)</f>
        <v>0</v>
      </c>
      <c r="T190" s="116"/>
      <c r="U190" s="119"/>
      <c r="V190" s="15">
        <f t="shared" ref="V190" ca="1" si="239">U187</f>
        <v>0</v>
      </c>
      <c r="W190" s="22">
        <f ca="1">U187+VLOOKUP(JahresplanerA4!U187,FormatCode!$A$2:$D$367,4)</f>
        <v>0</v>
      </c>
      <c r="X190" s="116"/>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row>
    <row r="191" spans="1:48" ht="12.75" customHeight="1" x14ac:dyDescent="0.2">
      <c r="A191" s="117">
        <f ca="1">VLOOKUP(JahresplanerA4!A191,FormatCode!$A$2:$I$367,9)</f>
        <v>1</v>
      </c>
      <c r="B191" s="120">
        <f ca="1">A191</f>
        <v>1</v>
      </c>
      <c r="C191" s="122">
        <f ca="1">A191+VLOOKUP(JahresplanerA4!A191,FormatCode!$A$2:$B$367,2)</f>
        <v>1</v>
      </c>
      <c r="D191" s="124">
        <f ca="1">A191</f>
        <v>1</v>
      </c>
      <c r="E191" s="117">
        <f ca="1">VLOOKUP(JahresplanerA4!E191,FormatCode!$A$2:$I$367,9)</f>
        <v>0</v>
      </c>
      <c r="F191" s="120">
        <f ca="1">E191</f>
        <v>0</v>
      </c>
      <c r="G191" s="122">
        <f ca="1">E191+VLOOKUP(JahresplanerA4!E191,FormatCode!$A$2:$B$367,2)</f>
        <v>0</v>
      </c>
      <c r="H191" s="124">
        <f ca="1">E191</f>
        <v>0</v>
      </c>
      <c r="I191" s="117">
        <f ca="1">VLOOKUP(JahresplanerA4!I191,FormatCode!$A$2:$I$367,9)</f>
        <v>0</v>
      </c>
      <c r="J191" s="120">
        <f t="shared" ref="J191" ca="1" si="240">I191</f>
        <v>0</v>
      </c>
      <c r="K191" s="122">
        <f ca="1">I191+VLOOKUP(JahresplanerA4!I191,FormatCode!$A$2:$B$367,2)</f>
        <v>0</v>
      </c>
      <c r="L191" s="124">
        <f t="shared" ref="L191" ca="1" si="241">I191</f>
        <v>0</v>
      </c>
      <c r="M191" s="117">
        <f ca="1">VLOOKUP(JahresplanerA4!M191,FormatCode!$A$2:$I$367,9)</f>
        <v>2</v>
      </c>
      <c r="N191" s="120">
        <f t="shared" ref="N191" ca="1" si="242">M191</f>
        <v>2</v>
      </c>
      <c r="O191" s="122">
        <f ca="1">M191+VLOOKUP(JahresplanerA4!M191,FormatCode!$A$2:$B$367,2)</f>
        <v>2</v>
      </c>
      <c r="P191" s="124">
        <f t="shared" ref="P191" ca="1" si="243">M191</f>
        <v>2</v>
      </c>
      <c r="Q191" s="117">
        <f ca="1">VLOOKUP(JahresplanerA4!Q191,FormatCode!$A$2:$I$367,9)</f>
        <v>0</v>
      </c>
      <c r="R191" s="120">
        <f t="shared" ref="R191" ca="1" si="244">Q191</f>
        <v>0</v>
      </c>
      <c r="S191" s="122">
        <f ca="1">Q191+VLOOKUP(JahresplanerA4!Q191,FormatCode!$A$2:$B$367,2)</f>
        <v>4</v>
      </c>
      <c r="T191" s="124">
        <f t="shared" ref="T191" ca="1" si="245">Q191</f>
        <v>0</v>
      </c>
      <c r="U191" s="117">
        <f ca="1">VLOOKUP(JahresplanerA4!U191,FormatCode!$A$2:$I$367,9)</f>
        <v>0</v>
      </c>
      <c r="V191" s="120">
        <f t="shared" ref="V191" ca="1" si="246">U191</f>
        <v>0</v>
      </c>
      <c r="W191" s="122">
        <f ca="1">U191+VLOOKUP(JahresplanerA4!U191,FormatCode!$A$2:$B$367,2)</f>
        <v>0</v>
      </c>
      <c r="X191" s="124">
        <f t="shared" ref="X191" ca="1" si="247">U191</f>
        <v>0</v>
      </c>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row>
    <row r="192" spans="1:48" ht="12.75" customHeight="1" x14ac:dyDescent="0.2">
      <c r="A192" s="118"/>
      <c r="B192" s="121"/>
      <c r="C192" s="123"/>
      <c r="D192" s="125"/>
      <c r="E192" s="118"/>
      <c r="F192" s="121"/>
      <c r="G192" s="123"/>
      <c r="H192" s="125"/>
      <c r="I192" s="118"/>
      <c r="J192" s="121"/>
      <c r="K192" s="123"/>
      <c r="L192" s="125"/>
      <c r="M192" s="118"/>
      <c r="N192" s="121"/>
      <c r="O192" s="123"/>
      <c r="P192" s="125"/>
      <c r="Q192" s="118"/>
      <c r="R192" s="121"/>
      <c r="S192" s="123"/>
      <c r="T192" s="125"/>
      <c r="U192" s="118"/>
      <c r="V192" s="121"/>
      <c r="W192" s="123"/>
      <c r="X192" s="125"/>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row>
    <row r="193" spans="1:48" ht="12.75" customHeight="1" x14ac:dyDescent="0.2">
      <c r="A193" s="118"/>
      <c r="B193" s="121"/>
      <c r="C193" s="21">
        <f ca="1">A191+VLOOKUP(JahresplanerA4!A191,FormatCode!$A$2:$C$367,3)</f>
        <v>1</v>
      </c>
      <c r="D193" s="115">
        <f ca="1">A191</f>
        <v>1</v>
      </c>
      <c r="E193" s="118"/>
      <c r="F193" s="121"/>
      <c r="G193" s="21">
        <f ca="1">E191+VLOOKUP(JahresplanerA4!E191,FormatCode!$A$2:$C$367,3)</f>
        <v>0</v>
      </c>
      <c r="H193" s="115">
        <f ca="1">E191</f>
        <v>0</v>
      </c>
      <c r="I193" s="118"/>
      <c r="J193" s="121"/>
      <c r="K193" s="21">
        <f ca="1">I191+VLOOKUP(JahresplanerA4!I191,FormatCode!$A$2:$C$367,3)</f>
        <v>0</v>
      </c>
      <c r="L193" s="115">
        <f t="shared" ref="L193" ca="1" si="248">I191</f>
        <v>0</v>
      </c>
      <c r="M193" s="118"/>
      <c r="N193" s="121"/>
      <c r="O193" s="21">
        <f ca="1">M191+VLOOKUP(JahresplanerA4!M191,FormatCode!$A$2:$C$367,3)</f>
        <v>2</v>
      </c>
      <c r="P193" s="115">
        <f t="shared" ref="P193" ca="1" si="249">M191</f>
        <v>2</v>
      </c>
      <c r="Q193" s="118"/>
      <c r="R193" s="121"/>
      <c r="S193" s="21">
        <f ca="1">Q191+VLOOKUP(JahresplanerA4!Q191,FormatCode!$A$2:$C$367,3)</f>
        <v>0</v>
      </c>
      <c r="T193" s="115">
        <f t="shared" ref="T193" ca="1" si="250">Q191</f>
        <v>0</v>
      </c>
      <c r="U193" s="118"/>
      <c r="V193" s="121"/>
      <c r="W193" s="21">
        <f ca="1">U191+VLOOKUP(JahresplanerA4!U191,FormatCode!$A$2:$C$367,3)</f>
        <v>0</v>
      </c>
      <c r="X193" s="115">
        <f t="shared" ref="X193" ca="1" si="251">U191</f>
        <v>0</v>
      </c>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row>
    <row r="194" spans="1:48" ht="15.75" customHeight="1" thickBot="1" x14ac:dyDescent="0.25">
      <c r="A194" s="119"/>
      <c r="B194" s="15">
        <f ca="1">A191</f>
        <v>1</v>
      </c>
      <c r="C194" s="22">
        <f ca="1">A191+VLOOKUP(JahresplanerA4!A191,FormatCode!$A$2:$D$367,4)</f>
        <v>1</v>
      </c>
      <c r="D194" s="116"/>
      <c r="E194" s="119"/>
      <c r="F194" s="15">
        <f ca="1">E191</f>
        <v>0</v>
      </c>
      <c r="G194" s="22">
        <f ca="1">E191+VLOOKUP(JahresplanerA4!E191,FormatCode!$A$2:$D$367,4)</f>
        <v>0</v>
      </c>
      <c r="H194" s="116"/>
      <c r="I194" s="119"/>
      <c r="J194" s="15">
        <f t="shared" ref="J194" ca="1" si="252">I191</f>
        <v>0</v>
      </c>
      <c r="K194" s="22">
        <f ca="1">I191+VLOOKUP(JahresplanerA4!I191,FormatCode!$A$2:$D$367,4)</f>
        <v>0</v>
      </c>
      <c r="L194" s="116"/>
      <c r="M194" s="119"/>
      <c r="N194" s="15">
        <f t="shared" ref="N194" ca="1" si="253">M191</f>
        <v>2</v>
      </c>
      <c r="O194" s="22">
        <f ca="1">M191+VLOOKUP(JahresplanerA4!M191,FormatCode!$A$2:$D$367,4)</f>
        <v>2</v>
      </c>
      <c r="P194" s="116"/>
      <c r="Q194" s="119"/>
      <c r="R194" s="15">
        <f t="shared" ref="R194" ca="1" si="254">Q191</f>
        <v>0</v>
      </c>
      <c r="S194" s="22">
        <f ca="1">Q191+VLOOKUP(JahresplanerA4!Q191,FormatCode!$A$2:$D$367,4)</f>
        <v>0</v>
      </c>
      <c r="T194" s="116"/>
      <c r="U194" s="119"/>
      <c r="V194" s="15">
        <f t="shared" ref="V194" ca="1" si="255">U191</f>
        <v>0</v>
      </c>
      <c r="W194" s="22">
        <f ca="1">U191+VLOOKUP(JahresplanerA4!U191,FormatCode!$A$2:$D$367,4)</f>
        <v>0</v>
      </c>
      <c r="X194" s="116"/>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row>
    <row r="195" spans="1:48" ht="12.75" customHeight="1" x14ac:dyDescent="0.2">
      <c r="A195" s="117">
        <f ca="1">VLOOKUP(JahresplanerA4!A195,FormatCode!$A$2:$I$367,9)</f>
        <v>2</v>
      </c>
      <c r="B195" s="120">
        <f ca="1">A195</f>
        <v>2</v>
      </c>
      <c r="C195" s="122">
        <f ca="1">A195+VLOOKUP(JahresplanerA4!A195,FormatCode!$A$2:$B$367,2)</f>
        <v>2</v>
      </c>
      <c r="D195" s="124">
        <f ca="1">A195</f>
        <v>2</v>
      </c>
      <c r="E195" s="117">
        <f ca="1">VLOOKUP(JahresplanerA4!E195,FormatCode!$A$2:$I$367,9)</f>
        <v>0</v>
      </c>
      <c r="F195" s="120">
        <f ca="1">E195</f>
        <v>0</v>
      </c>
      <c r="G195" s="122">
        <f ca="1">E195+VLOOKUP(JahresplanerA4!E195,FormatCode!$A$2:$B$367,2)</f>
        <v>0</v>
      </c>
      <c r="H195" s="124">
        <f ca="1">E195</f>
        <v>0</v>
      </c>
      <c r="I195" s="117">
        <f ca="1">VLOOKUP(JahresplanerA4!I195,FormatCode!$A$2:$I$367,9)</f>
        <v>1</v>
      </c>
      <c r="J195" s="120">
        <f t="shared" ref="J195" ca="1" si="256">I195</f>
        <v>1</v>
      </c>
      <c r="K195" s="122">
        <f ca="1">I195+VLOOKUP(JahresplanerA4!I195,FormatCode!$A$2:$B$367,2)</f>
        <v>1</v>
      </c>
      <c r="L195" s="124">
        <f t="shared" ref="L195" ca="1" si="257">I195</f>
        <v>1</v>
      </c>
      <c r="M195" s="117">
        <f ca="1">VLOOKUP(JahresplanerA4!M195,FormatCode!$A$2:$I$367,9)</f>
        <v>0</v>
      </c>
      <c r="N195" s="120">
        <f t="shared" ref="N195" ca="1" si="258">M195</f>
        <v>0</v>
      </c>
      <c r="O195" s="122">
        <f ca="1">M195+VLOOKUP(JahresplanerA4!M195,FormatCode!$A$2:$B$367,2)</f>
        <v>0</v>
      </c>
      <c r="P195" s="124">
        <f t="shared" ref="P195" ca="1" si="259">M195</f>
        <v>0</v>
      </c>
      <c r="Q195" s="117">
        <f ca="1">VLOOKUP(JahresplanerA4!Q195,FormatCode!$A$2:$I$367,9)</f>
        <v>0</v>
      </c>
      <c r="R195" s="120">
        <f t="shared" ref="R195" ca="1" si="260">Q195</f>
        <v>0</v>
      </c>
      <c r="S195" s="122">
        <f ca="1">Q195+VLOOKUP(JahresplanerA4!Q195,FormatCode!$A$2:$B$367,2)</f>
        <v>0</v>
      </c>
      <c r="T195" s="124">
        <f t="shared" ref="T195" ca="1" si="261">Q195</f>
        <v>0</v>
      </c>
      <c r="U195" s="117">
        <f ca="1">VLOOKUP(JahresplanerA4!U195,FormatCode!$A$2:$I$367,9)</f>
        <v>1</v>
      </c>
      <c r="V195" s="120">
        <f t="shared" ref="V195" ca="1" si="262">U195</f>
        <v>1</v>
      </c>
      <c r="W195" s="122">
        <f ca="1">U195+VLOOKUP(JahresplanerA4!U195,FormatCode!$A$2:$B$367,2)</f>
        <v>1</v>
      </c>
      <c r="X195" s="124">
        <f t="shared" ref="X195" ca="1" si="263">U195</f>
        <v>1</v>
      </c>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row>
    <row r="196" spans="1:48" ht="12.75" customHeight="1" x14ac:dyDescent="0.2">
      <c r="A196" s="118"/>
      <c r="B196" s="121"/>
      <c r="C196" s="123"/>
      <c r="D196" s="125"/>
      <c r="E196" s="118"/>
      <c r="F196" s="121"/>
      <c r="G196" s="123"/>
      <c r="H196" s="125"/>
      <c r="I196" s="118"/>
      <c r="J196" s="121"/>
      <c r="K196" s="123"/>
      <c r="L196" s="125"/>
      <c r="M196" s="118"/>
      <c r="N196" s="121"/>
      <c r="O196" s="123"/>
      <c r="P196" s="125"/>
      <c r="Q196" s="118"/>
      <c r="R196" s="121"/>
      <c r="S196" s="123"/>
      <c r="T196" s="125"/>
      <c r="U196" s="118"/>
      <c r="V196" s="121"/>
      <c r="W196" s="123"/>
      <c r="X196" s="125"/>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row>
    <row r="197" spans="1:48" ht="12.75" customHeight="1" x14ac:dyDescent="0.2">
      <c r="A197" s="118"/>
      <c r="B197" s="121"/>
      <c r="C197" s="21">
        <f ca="1">A195+VLOOKUP(JahresplanerA4!A195,FormatCode!$A$2:$C$367,3)</f>
        <v>2</v>
      </c>
      <c r="D197" s="115">
        <f ca="1">A195</f>
        <v>2</v>
      </c>
      <c r="E197" s="118"/>
      <c r="F197" s="121"/>
      <c r="G197" s="21">
        <f ca="1">E195+VLOOKUP(JahresplanerA4!E195,FormatCode!$A$2:$C$367,3)</f>
        <v>0</v>
      </c>
      <c r="H197" s="115">
        <f ca="1">E195</f>
        <v>0</v>
      </c>
      <c r="I197" s="118"/>
      <c r="J197" s="121"/>
      <c r="K197" s="21">
        <f ca="1">I195+VLOOKUP(JahresplanerA4!I195,FormatCode!$A$2:$C$367,3)</f>
        <v>1</v>
      </c>
      <c r="L197" s="115">
        <f t="shared" ref="L197" ca="1" si="264">I195</f>
        <v>1</v>
      </c>
      <c r="M197" s="118"/>
      <c r="N197" s="121"/>
      <c r="O197" s="21">
        <f ca="1">M195+VLOOKUP(JahresplanerA4!M195,FormatCode!$A$2:$C$367,3)</f>
        <v>0</v>
      </c>
      <c r="P197" s="115">
        <f t="shared" ref="P197" ca="1" si="265">M195</f>
        <v>0</v>
      </c>
      <c r="Q197" s="118"/>
      <c r="R197" s="121"/>
      <c r="S197" s="21">
        <f ca="1">Q195+VLOOKUP(JahresplanerA4!Q195,FormatCode!$A$2:$C$367,3)</f>
        <v>0</v>
      </c>
      <c r="T197" s="115">
        <f t="shared" ref="T197" ca="1" si="266">Q195</f>
        <v>0</v>
      </c>
      <c r="U197" s="118"/>
      <c r="V197" s="121"/>
      <c r="W197" s="21">
        <f ca="1">U195+VLOOKUP(JahresplanerA4!U195,FormatCode!$A$2:$C$367,3)</f>
        <v>1</v>
      </c>
      <c r="X197" s="115">
        <f t="shared" ref="X197" ca="1" si="267">U195</f>
        <v>1</v>
      </c>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row>
    <row r="198" spans="1:48" ht="15.75" customHeight="1" thickBot="1" x14ac:dyDescent="0.25">
      <c r="A198" s="119"/>
      <c r="B198" s="15">
        <f ca="1">A195</f>
        <v>2</v>
      </c>
      <c r="C198" s="22">
        <f ca="1">A195+VLOOKUP(JahresplanerA4!A195,FormatCode!$A$2:$D$367,4)</f>
        <v>2</v>
      </c>
      <c r="D198" s="116"/>
      <c r="E198" s="119"/>
      <c r="F198" s="15">
        <f ca="1">E195</f>
        <v>0</v>
      </c>
      <c r="G198" s="22">
        <f ca="1">E195+VLOOKUP(JahresplanerA4!E195,FormatCode!$A$2:$D$367,4)</f>
        <v>0</v>
      </c>
      <c r="H198" s="116"/>
      <c r="I198" s="119"/>
      <c r="J198" s="15">
        <f t="shared" ref="J198" ca="1" si="268">I195</f>
        <v>1</v>
      </c>
      <c r="K198" s="22">
        <f ca="1">I195+VLOOKUP(JahresplanerA4!I195,FormatCode!$A$2:$D$367,4)</f>
        <v>1</v>
      </c>
      <c r="L198" s="116"/>
      <c r="M198" s="119"/>
      <c r="N198" s="15">
        <f t="shared" ref="N198" ca="1" si="269">M195</f>
        <v>0</v>
      </c>
      <c r="O198" s="22">
        <f ca="1">M195+VLOOKUP(JahresplanerA4!M195,FormatCode!$A$2:$D$367,4)</f>
        <v>0</v>
      </c>
      <c r="P198" s="116"/>
      <c r="Q198" s="119"/>
      <c r="R198" s="15">
        <f t="shared" ref="R198" ca="1" si="270">Q195</f>
        <v>0</v>
      </c>
      <c r="S198" s="22">
        <f ca="1">Q195+VLOOKUP(JahresplanerA4!Q195,FormatCode!$A$2:$D$367,4)</f>
        <v>0</v>
      </c>
      <c r="T198" s="116"/>
      <c r="U198" s="119"/>
      <c r="V198" s="15">
        <f t="shared" ref="V198" ca="1" si="271">U195</f>
        <v>1</v>
      </c>
      <c r="W198" s="22">
        <f ca="1">U195+VLOOKUP(JahresplanerA4!U195,FormatCode!$A$2:$D$367,4)</f>
        <v>1</v>
      </c>
      <c r="X198" s="116"/>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row>
    <row r="199" spans="1:48" ht="12.75" customHeight="1" x14ac:dyDescent="0.2">
      <c r="A199" s="117">
        <f ca="1">VLOOKUP(JahresplanerA4!A199,FormatCode!$A$2:$I$367,9)</f>
        <v>0</v>
      </c>
      <c r="B199" s="120">
        <f ca="1">A199</f>
        <v>0</v>
      </c>
      <c r="C199" s="122">
        <f ca="1">A199+VLOOKUP(JahresplanerA4!A199,FormatCode!$A$2:$B$367,2)</f>
        <v>0</v>
      </c>
      <c r="D199" s="124">
        <f ca="1">A199</f>
        <v>0</v>
      </c>
      <c r="E199" s="117">
        <f ca="1">VLOOKUP(JahresplanerA4!E199,FormatCode!$A$2:$I$367,9)</f>
        <v>0</v>
      </c>
      <c r="F199" s="120">
        <f ca="1">E199</f>
        <v>0</v>
      </c>
      <c r="G199" s="122">
        <f ca="1">E199+VLOOKUP(JahresplanerA4!E199,FormatCode!$A$2:$B$367,2)</f>
        <v>0</v>
      </c>
      <c r="H199" s="124">
        <f ca="1">E199</f>
        <v>0</v>
      </c>
      <c r="I199" s="117">
        <f ca="1">VLOOKUP(JahresplanerA4!I199,FormatCode!$A$2:$I$367,9)</f>
        <v>2</v>
      </c>
      <c r="J199" s="120">
        <f t="shared" ref="J199" ca="1" si="272">I199</f>
        <v>2</v>
      </c>
      <c r="K199" s="122">
        <f ca="1">I199+VLOOKUP(JahresplanerA4!I199,FormatCode!$A$2:$B$367,2)</f>
        <v>2</v>
      </c>
      <c r="L199" s="124">
        <f t="shared" ref="L199" ca="1" si="273">I199</f>
        <v>2</v>
      </c>
      <c r="M199" s="117">
        <f ca="1">VLOOKUP(JahresplanerA4!M199,FormatCode!$A$2:$I$367,9)</f>
        <v>0</v>
      </c>
      <c r="N199" s="120">
        <f t="shared" ref="N199" ca="1" si="274">M199</f>
        <v>0</v>
      </c>
      <c r="O199" s="122">
        <f ca="1">M199+VLOOKUP(JahresplanerA4!M199,FormatCode!$A$2:$B$367,2)</f>
        <v>0</v>
      </c>
      <c r="P199" s="124">
        <f t="shared" ref="P199" ca="1" si="275">M199</f>
        <v>0</v>
      </c>
      <c r="Q199" s="117">
        <f ca="1">VLOOKUP(JahresplanerA4!Q199,FormatCode!$A$2:$I$367,9)</f>
        <v>0</v>
      </c>
      <c r="R199" s="120">
        <f t="shared" ref="R199" ca="1" si="276">Q199</f>
        <v>0</v>
      </c>
      <c r="S199" s="122">
        <f ca="1">Q199+VLOOKUP(JahresplanerA4!Q199,FormatCode!$A$2:$B$367,2)</f>
        <v>0</v>
      </c>
      <c r="T199" s="124">
        <f t="shared" ref="T199" ca="1" si="277">Q199</f>
        <v>0</v>
      </c>
      <c r="U199" s="117">
        <f ca="1">VLOOKUP(JahresplanerA4!U199,FormatCode!$A$2:$I$367,9)</f>
        <v>2</v>
      </c>
      <c r="V199" s="120">
        <f t="shared" ref="V199" ca="1" si="278">U199</f>
        <v>2</v>
      </c>
      <c r="W199" s="122">
        <f ca="1">U199+VLOOKUP(JahresplanerA4!U199,FormatCode!$A$2:$B$367,2)</f>
        <v>6</v>
      </c>
      <c r="X199" s="124">
        <f t="shared" ref="X199" ca="1" si="279">U199</f>
        <v>2</v>
      </c>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row>
    <row r="200" spans="1:48" ht="12.75" customHeight="1" x14ac:dyDescent="0.2">
      <c r="A200" s="118"/>
      <c r="B200" s="121"/>
      <c r="C200" s="123"/>
      <c r="D200" s="125"/>
      <c r="E200" s="118"/>
      <c r="F200" s="121"/>
      <c r="G200" s="123"/>
      <c r="H200" s="125"/>
      <c r="I200" s="118"/>
      <c r="J200" s="121"/>
      <c r="K200" s="123"/>
      <c r="L200" s="125"/>
      <c r="M200" s="118"/>
      <c r="N200" s="121"/>
      <c r="O200" s="123"/>
      <c r="P200" s="125"/>
      <c r="Q200" s="118"/>
      <c r="R200" s="121"/>
      <c r="S200" s="123"/>
      <c r="T200" s="125"/>
      <c r="U200" s="118"/>
      <c r="V200" s="121"/>
      <c r="W200" s="123"/>
      <c r="X200" s="125"/>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row>
    <row r="201" spans="1:48" ht="12.75" customHeight="1" x14ac:dyDescent="0.2">
      <c r="A201" s="118"/>
      <c r="B201" s="121"/>
      <c r="C201" s="21">
        <f ca="1">A199+VLOOKUP(JahresplanerA4!A199,FormatCode!$A$2:$C$367,3)</f>
        <v>0</v>
      </c>
      <c r="D201" s="115">
        <f ca="1">A199</f>
        <v>0</v>
      </c>
      <c r="E201" s="118"/>
      <c r="F201" s="121"/>
      <c r="G201" s="21">
        <f ca="1">E199+VLOOKUP(JahresplanerA4!E199,FormatCode!$A$2:$C$367,3)</f>
        <v>0</v>
      </c>
      <c r="H201" s="115">
        <f ca="1">E199</f>
        <v>0</v>
      </c>
      <c r="I201" s="118"/>
      <c r="J201" s="121"/>
      <c r="K201" s="21">
        <f ca="1">I199+VLOOKUP(JahresplanerA4!I199,FormatCode!$A$2:$C$367,3)</f>
        <v>2</v>
      </c>
      <c r="L201" s="115">
        <f t="shared" ref="L201" ca="1" si="280">I199</f>
        <v>2</v>
      </c>
      <c r="M201" s="118"/>
      <c r="N201" s="121"/>
      <c r="O201" s="21">
        <f ca="1">M199+VLOOKUP(JahresplanerA4!M199,FormatCode!$A$2:$C$367,3)</f>
        <v>0</v>
      </c>
      <c r="P201" s="115">
        <f t="shared" ref="P201" ca="1" si="281">M199</f>
        <v>0</v>
      </c>
      <c r="Q201" s="118"/>
      <c r="R201" s="121"/>
      <c r="S201" s="21">
        <f ca="1">Q199+VLOOKUP(JahresplanerA4!Q199,FormatCode!$A$2:$C$367,3)</f>
        <v>0</v>
      </c>
      <c r="T201" s="115">
        <f t="shared" ref="T201" ca="1" si="282">Q199</f>
        <v>0</v>
      </c>
      <c r="U201" s="118"/>
      <c r="V201" s="121"/>
      <c r="W201" s="21">
        <f ca="1">U199+VLOOKUP(JahresplanerA4!U199,FormatCode!$A$2:$C$367,3)</f>
        <v>2</v>
      </c>
      <c r="X201" s="115">
        <f t="shared" ref="X201" ca="1" si="283">U199</f>
        <v>2</v>
      </c>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row>
    <row r="202" spans="1:48" ht="15.75" customHeight="1" thickBot="1" x14ac:dyDescent="0.25">
      <c r="A202" s="119"/>
      <c r="B202" s="15">
        <f ca="1">A199</f>
        <v>0</v>
      </c>
      <c r="C202" s="22">
        <f ca="1">A199+VLOOKUP(JahresplanerA4!A199,FormatCode!$A$2:$D$367,4)</f>
        <v>0</v>
      </c>
      <c r="D202" s="116"/>
      <c r="E202" s="119"/>
      <c r="F202" s="15">
        <f ca="1">E199</f>
        <v>0</v>
      </c>
      <c r="G202" s="22">
        <f ca="1">E199+VLOOKUP(JahresplanerA4!E199,FormatCode!$A$2:$D$367,4)</f>
        <v>0</v>
      </c>
      <c r="H202" s="116"/>
      <c r="I202" s="119"/>
      <c r="J202" s="15">
        <f t="shared" ref="J202" ca="1" si="284">I199</f>
        <v>2</v>
      </c>
      <c r="K202" s="22">
        <f ca="1">I199+VLOOKUP(JahresplanerA4!I199,FormatCode!$A$2:$D$367,4)</f>
        <v>2</v>
      </c>
      <c r="L202" s="116"/>
      <c r="M202" s="119"/>
      <c r="N202" s="15">
        <f t="shared" ref="N202" ca="1" si="285">M199</f>
        <v>0</v>
      </c>
      <c r="O202" s="22">
        <f ca="1">M199+VLOOKUP(JahresplanerA4!M199,FormatCode!$A$2:$D$367,4)</f>
        <v>0</v>
      </c>
      <c r="P202" s="116"/>
      <c r="Q202" s="119"/>
      <c r="R202" s="15">
        <f t="shared" ref="R202" ca="1" si="286">Q199</f>
        <v>0</v>
      </c>
      <c r="S202" s="22">
        <f ca="1">Q199+VLOOKUP(JahresplanerA4!Q199,FormatCode!$A$2:$D$367,4)</f>
        <v>0</v>
      </c>
      <c r="T202" s="116"/>
      <c r="U202" s="119"/>
      <c r="V202" s="15">
        <f t="shared" ref="V202" ca="1" si="287">U199</f>
        <v>2</v>
      </c>
      <c r="W202" s="22">
        <f ca="1">U199+VLOOKUP(JahresplanerA4!U199,FormatCode!$A$2:$D$367,4)</f>
        <v>2</v>
      </c>
      <c r="X202" s="116"/>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row>
    <row r="203" spans="1:48" ht="12.75" customHeight="1" x14ac:dyDescent="0.2">
      <c r="A203" s="117">
        <f ca="1">VLOOKUP(JahresplanerA4!A203,FormatCode!$A$2:$I$367,9)</f>
        <v>0</v>
      </c>
      <c r="B203" s="120">
        <f ca="1">A203</f>
        <v>0</v>
      </c>
      <c r="C203" s="122">
        <f ca="1">A203+VLOOKUP(JahresplanerA4!A203,FormatCode!$A$2:$B$367,2)</f>
        <v>0</v>
      </c>
      <c r="D203" s="124">
        <f ca="1">A203</f>
        <v>0</v>
      </c>
      <c r="E203" s="117">
        <f ca="1">VLOOKUP(JahresplanerA4!E203,FormatCode!$A$2:$I$367,9)</f>
        <v>0</v>
      </c>
      <c r="F203" s="120">
        <f ca="1">E203</f>
        <v>0</v>
      </c>
      <c r="G203" s="122">
        <f ca="1">E203+VLOOKUP(JahresplanerA4!E203,FormatCode!$A$2:$B$367,2)</f>
        <v>0</v>
      </c>
      <c r="H203" s="124">
        <f ca="1">E203</f>
        <v>0</v>
      </c>
      <c r="I203" s="117">
        <f ca="1">VLOOKUP(JahresplanerA4!I203,FormatCode!$A$2:$I$367,9)</f>
        <v>0</v>
      </c>
      <c r="J203" s="120">
        <f t="shared" ref="J203" ca="1" si="288">I203</f>
        <v>0</v>
      </c>
      <c r="K203" s="122">
        <f ca="1">I203+VLOOKUP(JahresplanerA4!I203,FormatCode!$A$2:$B$367,2)</f>
        <v>0</v>
      </c>
      <c r="L203" s="124">
        <f t="shared" ref="L203" ca="1" si="289">I203</f>
        <v>0</v>
      </c>
      <c r="M203" s="117">
        <f ca="1">VLOOKUP(JahresplanerA4!M203,FormatCode!$A$2:$I$367,9)</f>
        <v>0</v>
      </c>
      <c r="N203" s="120">
        <f t="shared" ref="N203" ca="1" si="290">M203</f>
        <v>0</v>
      </c>
      <c r="O203" s="122">
        <f ca="1">M203+VLOOKUP(JahresplanerA4!M203,FormatCode!$A$2:$B$367,2)</f>
        <v>0</v>
      </c>
      <c r="P203" s="124">
        <f t="shared" ref="P203" ca="1" si="291">M203</f>
        <v>0</v>
      </c>
      <c r="Q203" s="117">
        <f ca="1">VLOOKUP(JahresplanerA4!Q203,FormatCode!$A$2:$I$367,9)</f>
        <v>1</v>
      </c>
      <c r="R203" s="120">
        <f t="shared" ref="R203" ca="1" si="292">Q203</f>
        <v>1</v>
      </c>
      <c r="S203" s="122">
        <f ca="1">Q203+VLOOKUP(JahresplanerA4!Q203,FormatCode!$A$2:$B$367,2)</f>
        <v>1</v>
      </c>
      <c r="T203" s="124">
        <f t="shared" ref="T203" ca="1" si="293">Q203</f>
        <v>1</v>
      </c>
      <c r="U203" s="117">
        <f ca="1">VLOOKUP(JahresplanerA4!U203,FormatCode!$A$2:$I$367,9)</f>
        <v>0</v>
      </c>
      <c r="V203" s="120">
        <f t="shared" ref="V203" ca="1" si="294">U203</f>
        <v>0</v>
      </c>
      <c r="W203" s="122">
        <f ca="1">U203+VLOOKUP(JahresplanerA4!U203,FormatCode!$A$2:$B$367,2)</f>
        <v>0</v>
      </c>
      <c r="X203" s="124">
        <f t="shared" ref="X203" ca="1" si="295">U203</f>
        <v>0</v>
      </c>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row>
    <row r="204" spans="1:48" ht="12.75" customHeight="1" x14ac:dyDescent="0.2">
      <c r="A204" s="118"/>
      <c r="B204" s="121"/>
      <c r="C204" s="123"/>
      <c r="D204" s="125"/>
      <c r="E204" s="118"/>
      <c r="F204" s="121"/>
      <c r="G204" s="123"/>
      <c r="H204" s="125"/>
      <c r="I204" s="118"/>
      <c r="J204" s="121"/>
      <c r="K204" s="123"/>
      <c r="L204" s="125"/>
      <c r="M204" s="118"/>
      <c r="N204" s="121"/>
      <c r="O204" s="123"/>
      <c r="P204" s="125"/>
      <c r="Q204" s="118"/>
      <c r="R204" s="121"/>
      <c r="S204" s="123"/>
      <c r="T204" s="125"/>
      <c r="U204" s="118"/>
      <c r="V204" s="121"/>
      <c r="W204" s="123"/>
      <c r="X204" s="125"/>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row>
    <row r="205" spans="1:48" ht="12.75" customHeight="1" x14ac:dyDescent="0.2">
      <c r="A205" s="118"/>
      <c r="B205" s="121"/>
      <c r="C205" s="21">
        <f ca="1">A203+VLOOKUP(JahresplanerA4!A203,FormatCode!$A$2:$C$367,3)</f>
        <v>0</v>
      </c>
      <c r="D205" s="115">
        <f ca="1">A203</f>
        <v>0</v>
      </c>
      <c r="E205" s="118"/>
      <c r="F205" s="121"/>
      <c r="G205" s="21">
        <f ca="1">E203+VLOOKUP(JahresplanerA4!E203,FormatCode!$A$2:$C$367,3)</f>
        <v>0</v>
      </c>
      <c r="H205" s="115">
        <f ca="1">E203</f>
        <v>0</v>
      </c>
      <c r="I205" s="118"/>
      <c r="J205" s="121"/>
      <c r="K205" s="21">
        <f ca="1">I203+VLOOKUP(JahresplanerA4!I203,FormatCode!$A$2:$C$367,3)</f>
        <v>0</v>
      </c>
      <c r="L205" s="115">
        <f t="shared" ref="L205" ca="1" si="296">I203</f>
        <v>0</v>
      </c>
      <c r="M205" s="118"/>
      <c r="N205" s="121"/>
      <c r="O205" s="21">
        <f ca="1">M203+VLOOKUP(JahresplanerA4!M203,FormatCode!$A$2:$C$367,3)</f>
        <v>0</v>
      </c>
      <c r="P205" s="115">
        <f t="shared" ref="P205" ca="1" si="297">M203</f>
        <v>0</v>
      </c>
      <c r="Q205" s="118"/>
      <c r="R205" s="121"/>
      <c r="S205" s="21">
        <f ca="1">Q203+VLOOKUP(JahresplanerA4!Q203,FormatCode!$A$2:$C$367,3)</f>
        <v>1</v>
      </c>
      <c r="T205" s="115">
        <f t="shared" ref="T205" ca="1" si="298">Q203</f>
        <v>1</v>
      </c>
      <c r="U205" s="118"/>
      <c r="V205" s="121"/>
      <c r="W205" s="21">
        <f ca="1">U203+VLOOKUP(JahresplanerA4!U203,FormatCode!$A$2:$C$367,3)</f>
        <v>0</v>
      </c>
      <c r="X205" s="115">
        <f t="shared" ref="X205" ca="1" si="299">U203</f>
        <v>0</v>
      </c>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row>
    <row r="206" spans="1:48" ht="15.75" customHeight="1" thickBot="1" x14ac:dyDescent="0.25">
      <c r="A206" s="119"/>
      <c r="B206" s="15">
        <f ca="1">A203</f>
        <v>0</v>
      </c>
      <c r="C206" s="22">
        <f ca="1">A203+VLOOKUP(JahresplanerA4!A203,FormatCode!$A$2:$D$367,4)</f>
        <v>0</v>
      </c>
      <c r="D206" s="116"/>
      <c r="E206" s="119"/>
      <c r="F206" s="15">
        <f ca="1">E203</f>
        <v>0</v>
      </c>
      <c r="G206" s="22">
        <f ca="1">E203+VLOOKUP(JahresplanerA4!E203,FormatCode!$A$2:$D$367,4)</f>
        <v>0</v>
      </c>
      <c r="H206" s="116"/>
      <c r="I206" s="119"/>
      <c r="J206" s="15">
        <f t="shared" ref="J206" ca="1" si="300">I203</f>
        <v>0</v>
      </c>
      <c r="K206" s="22">
        <f ca="1">I203+VLOOKUP(JahresplanerA4!I203,FormatCode!$A$2:$D$367,4)</f>
        <v>0</v>
      </c>
      <c r="L206" s="116"/>
      <c r="M206" s="119"/>
      <c r="N206" s="15">
        <f t="shared" ref="N206" ca="1" si="301">M203</f>
        <v>0</v>
      </c>
      <c r="O206" s="22">
        <f ca="1">M203+VLOOKUP(JahresplanerA4!M203,FormatCode!$A$2:$D$367,4)</f>
        <v>0</v>
      </c>
      <c r="P206" s="116"/>
      <c r="Q206" s="119"/>
      <c r="R206" s="15">
        <f t="shared" ref="R206" ca="1" si="302">Q203</f>
        <v>1</v>
      </c>
      <c r="S206" s="22">
        <f ca="1">Q203+VLOOKUP(JahresplanerA4!Q203,FormatCode!$A$2:$D$367,4)</f>
        <v>1</v>
      </c>
      <c r="T206" s="116"/>
      <c r="U206" s="119"/>
      <c r="V206" s="15">
        <f t="shared" ref="V206" ca="1" si="303">U203</f>
        <v>0</v>
      </c>
      <c r="W206" s="22">
        <f ca="1">U203+VLOOKUP(JahresplanerA4!U203,FormatCode!$A$2:$D$367,4)</f>
        <v>0</v>
      </c>
      <c r="X206" s="116"/>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row>
    <row r="207" spans="1:48" ht="12.75" customHeight="1" x14ac:dyDescent="0.2">
      <c r="A207" s="117">
        <f ca="1">VLOOKUP(JahresplanerA4!A207,FormatCode!$A$2:$I$367,9)</f>
        <v>0</v>
      </c>
      <c r="B207" s="120">
        <f ca="1">A207</f>
        <v>0</v>
      </c>
      <c r="C207" s="122">
        <f ca="1">A207+VLOOKUP(JahresplanerA4!A207,FormatCode!$A$2:$B$367,2)</f>
        <v>0</v>
      </c>
      <c r="D207" s="124">
        <f ca="1">A207</f>
        <v>0</v>
      </c>
      <c r="E207" s="117">
        <f ca="1">VLOOKUP(JahresplanerA4!E207,FormatCode!$A$2:$I$367,9)</f>
        <v>1</v>
      </c>
      <c r="F207" s="120">
        <f ca="1">E207</f>
        <v>1</v>
      </c>
      <c r="G207" s="122">
        <f ca="1">E207+VLOOKUP(JahresplanerA4!E207,FormatCode!$A$2:$B$367,2)</f>
        <v>1</v>
      </c>
      <c r="H207" s="124">
        <f ca="1">E207</f>
        <v>1</v>
      </c>
      <c r="I207" s="117">
        <f ca="1">VLOOKUP(JahresplanerA4!I207,FormatCode!$A$2:$I$367,9)</f>
        <v>0</v>
      </c>
      <c r="J207" s="120">
        <f t="shared" ref="J207" ca="1" si="304">I207</f>
        <v>0</v>
      </c>
      <c r="K207" s="122">
        <f ca="1">I207+VLOOKUP(JahresplanerA4!I207,FormatCode!$A$2:$B$367,2)</f>
        <v>0</v>
      </c>
      <c r="L207" s="124">
        <f t="shared" ref="L207" ca="1" si="305">I207</f>
        <v>0</v>
      </c>
      <c r="M207" s="117">
        <f ca="1">VLOOKUP(JahresplanerA4!M207,FormatCode!$A$2:$I$367,9)</f>
        <v>0</v>
      </c>
      <c r="N207" s="120">
        <f t="shared" ref="N207" ca="1" si="306">M207</f>
        <v>0</v>
      </c>
      <c r="O207" s="122">
        <f ca="1">M207+VLOOKUP(JahresplanerA4!M207,FormatCode!$A$2:$B$367,2)</f>
        <v>0</v>
      </c>
      <c r="P207" s="124">
        <f t="shared" ref="P207" ca="1" si="307">M207</f>
        <v>0</v>
      </c>
      <c r="Q207" s="117">
        <f ca="1">VLOOKUP(JahresplanerA4!Q207,FormatCode!$A$2:$I$367,9)</f>
        <v>2</v>
      </c>
      <c r="R207" s="120">
        <f t="shared" ref="R207" ca="1" si="308">Q207</f>
        <v>2</v>
      </c>
      <c r="S207" s="122">
        <f ca="1">Q207+VLOOKUP(JahresplanerA4!Q207,FormatCode!$A$2:$B$367,2)</f>
        <v>6</v>
      </c>
      <c r="T207" s="124">
        <f t="shared" ref="T207" ca="1" si="309">Q207</f>
        <v>2</v>
      </c>
      <c r="U207" s="117">
        <f ca="1">VLOOKUP(JahresplanerA4!U207,FormatCode!$A$2:$I$367,9)</f>
        <v>0</v>
      </c>
      <c r="V207" s="120">
        <f t="shared" ref="V207" ca="1" si="310">U207</f>
        <v>0</v>
      </c>
      <c r="W207" s="122">
        <f ca="1">U207+VLOOKUP(JahresplanerA4!U207,FormatCode!$A$2:$B$367,2)</f>
        <v>0</v>
      </c>
      <c r="X207" s="124">
        <f t="shared" ref="X207" ca="1" si="311">U207</f>
        <v>0</v>
      </c>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row>
    <row r="208" spans="1:48" ht="12.75" customHeight="1" x14ac:dyDescent="0.2">
      <c r="A208" s="118"/>
      <c r="B208" s="121"/>
      <c r="C208" s="123"/>
      <c r="D208" s="125"/>
      <c r="E208" s="118"/>
      <c r="F208" s="121"/>
      <c r="G208" s="123"/>
      <c r="H208" s="125"/>
      <c r="I208" s="118"/>
      <c r="J208" s="121"/>
      <c r="K208" s="123"/>
      <c r="L208" s="125"/>
      <c r="M208" s="118"/>
      <c r="N208" s="121"/>
      <c r="O208" s="123"/>
      <c r="P208" s="125"/>
      <c r="Q208" s="118"/>
      <c r="R208" s="121"/>
      <c r="S208" s="123"/>
      <c r="T208" s="125"/>
      <c r="U208" s="118"/>
      <c r="V208" s="121"/>
      <c r="W208" s="123"/>
      <c r="X208" s="125"/>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row>
    <row r="209" spans="1:48" ht="12.75" customHeight="1" x14ac:dyDescent="0.2">
      <c r="A209" s="118"/>
      <c r="B209" s="121"/>
      <c r="C209" s="21">
        <f ca="1">A207+VLOOKUP(JahresplanerA4!A207,FormatCode!$A$2:$C$367,3)</f>
        <v>0</v>
      </c>
      <c r="D209" s="115">
        <f ca="1">A207</f>
        <v>0</v>
      </c>
      <c r="E209" s="118"/>
      <c r="F209" s="121"/>
      <c r="G209" s="21">
        <f ca="1">E207+VLOOKUP(JahresplanerA4!E207,FormatCode!$A$2:$C$367,3)</f>
        <v>1</v>
      </c>
      <c r="H209" s="115">
        <f ca="1">E207</f>
        <v>1</v>
      </c>
      <c r="I209" s="118"/>
      <c r="J209" s="121"/>
      <c r="K209" s="21">
        <f ca="1">I207+VLOOKUP(JahresplanerA4!I207,FormatCode!$A$2:$C$367,3)</f>
        <v>0</v>
      </c>
      <c r="L209" s="115">
        <f t="shared" ref="L209" ca="1" si="312">I207</f>
        <v>0</v>
      </c>
      <c r="M209" s="118"/>
      <c r="N209" s="121"/>
      <c r="O209" s="21">
        <f ca="1">M207+VLOOKUP(JahresplanerA4!M207,FormatCode!$A$2:$C$367,3)</f>
        <v>0</v>
      </c>
      <c r="P209" s="115">
        <f t="shared" ref="P209" ca="1" si="313">M207</f>
        <v>0</v>
      </c>
      <c r="Q209" s="118"/>
      <c r="R209" s="121"/>
      <c r="S209" s="21">
        <f ca="1">Q207+VLOOKUP(JahresplanerA4!Q207,FormatCode!$A$2:$C$367,3)</f>
        <v>2</v>
      </c>
      <c r="T209" s="115">
        <f t="shared" ref="T209" ca="1" si="314">Q207</f>
        <v>2</v>
      </c>
      <c r="U209" s="118"/>
      <c r="V209" s="121"/>
      <c r="W209" s="21">
        <f ca="1">U207+VLOOKUP(JahresplanerA4!U207,FormatCode!$A$2:$C$367,3)</f>
        <v>0</v>
      </c>
      <c r="X209" s="115">
        <f t="shared" ref="X209" ca="1" si="315">U207</f>
        <v>0</v>
      </c>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row>
    <row r="210" spans="1:48" ht="15.75" customHeight="1" thickBot="1" x14ac:dyDescent="0.25">
      <c r="A210" s="119"/>
      <c r="B210" s="15">
        <f ca="1">A207</f>
        <v>0</v>
      </c>
      <c r="C210" s="22">
        <f ca="1">A207+VLOOKUP(JahresplanerA4!A207,FormatCode!$A$2:$D$367,4)</f>
        <v>0</v>
      </c>
      <c r="D210" s="116"/>
      <c r="E210" s="119"/>
      <c r="F210" s="15">
        <f ca="1">E207</f>
        <v>1</v>
      </c>
      <c r="G210" s="22">
        <f ca="1">E207+VLOOKUP(JahresplanerA4!E207,FormatCode!$A$2:$D$367,4)</f>
        <v>1</v>
      </c>
      <c r="H210" s="116"/>
      <c r="I210" s="119"/>
      <c r="J210" s="15">
        <f t="shared" ref="J210" ca="1" si="316">I207</f>
        <v>0</v>
      </c>
      <c r="K210" s="22">
        <f ca="1">I207+VLOOKUP(JahresplanerA4!I207,FormatCode!$A$2:$D$367,4)</f>
        <v>0</v>
      </c>
      <c r="L210" s="116"/>
      <c r="M210" s="119"/>
      <c r="N210" s="15">
        <f t="shared" ref="N210" ca="1" si="317">M207</f>
        <v>0</v>
      </c>
      <c r="O210" s="22">
        <f ca="1">M207+VLOOKUP(JahresplanerA4!M207,FormatCode!$A$2:$D$367,4)</f>
        <v>0</v>
      </c>
      <c r="P210" s="116"/>
      <c r="Q210" s="119"/>
      <c r="R210" s="15">
        <f t="shared" ref="R210" ca="1" si="318">Q207</f>
        <v>2</v>
      </c>
      <c r="S210" s="22">
        <f ca="1">Q207+VLOOKUP(JahresplanerA4!Q207,FormatCode!$A$2:$D$367,4)</f>
        <v>2</v>
      </c>
      <c r="T210" s="116"/>
      <c r="U210" s="119"/>
      <c r="V210" s="15">
        <f t="shared" ref="V210" ca="1" si="319">U207</f>
        <v>0</v>
      </c>
      <c r="W210" s="22">
        <f ca="1">U207+VLOOKUP(JahresplanerA4!U207,FormatCode!$A$2:$D$367,4)</f>
        <v>0</v>
      </c>
      <c r="X210" s="116"/>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row>
    <row r="211" spans="1:48" ht="12.75" customHeight="1" x14ac:dyDescent="0.2">
      <c r="A211" s="117">
        <f ca="1">VLOOKUP(JahresplanerA4!A211,FormatCode!$A$2:$I$367,9)</f>
        <v>0</v>
      </c>
      <c r="B211" s="120">
        <f ca="1">A211</f>
        <v>0</v>
      </c>
      <c r="C211" s="122">
        <f ca="1">A211+VLOOKUP(JahresplanerA4!A211,FormatCode!$A$2:$B$367,2)</f>
        <v>0</v>
      </c>
      <c r="D211" s="124">
        <f ca="1">A211</f>
        <v>0</v>
      </c>
      <c r="E211" s="117">
        <f ca="1">VLOOKUP(JahresplanerA4!E211,FormatCode!$A$2:$I$367,9)</f>
        <v>2</v>
      </c>
      <c r="F211" s="120">
        <f ca="1">E211</f>
        <v>2</v>
      </c>
      <c r="G211" s="122">
        <f ca="1">E211+VLOOKUP(JahresplanerA4!E211,FormatCode!$A$2:$B$367,2)</f>
        <v>2</v>
      </c>
      <c r="H211" s="124">
        <f ca="1">E211</f>
        <v>2</v>
      </c>
      <c r="I211" s="117">
        <f ca="1">VLOOKUP(JahresplanerA4!I211,FormatCode!$A$2:$I$367,9)</f>
        <v>0</v>
      </c>
      <c r="J211" s="120">
        <f t="shared" ref="J211" ca="1" si="320">I211</f>
        <v>0</v>
      </c>
      <c r="K211" s="122">
        <f ca="1">I211+VLOOKUP(JahresplanerA4!I211,FormatCode!$A$2:$B$367,2)</f>
        <v>0</v>
      </c>
      <c r="L211" s="124">
        <f t="shared" ref="L211" ca="1" si="321">I211</f>
        <v>0</v>
      </c>
      <c r="M211" s="117">
        <f ca="1">VLOOKUP(JahresplanerA4!M211,FormatCode!$A$2:$I$367,9)</f>
        <v>0</v>
      </c>
      <c r="N211" s="120">
        <f t="shared" ref="N211" ca="1" si="322">M211</f>
        <v>0</v>
      </c>
      <c r="O211" s="122">
        <f ca="1">M211+VLOOKUP(JahresplanerA4!M211,FormatCode!$A$2:$B$367,2)</f>
        <v>0</v>
      </c>
      <c r="P211" s="124">
        <f t="shared" ref="P211" ca="1" si="323">M211</f>
        <v>0</v>
      </c>
      <c r="Q211" s="117">
        <f ca="1">VLOOKUP(JahresplanerA4!Q211,FormatCode!$A$2:$I$367,9)</f>
        <v>0</v>
      </c>
      <c r="R211" s="120">
        <f t="shared" ref="R211" ca="1" si="324">Q211</f>
        <v>0</v>
      </c>
      <c r="S211" s="122">
        <f ca="1">Q211+VLOOKUP(JahresplanerA4!Q211,FormatCode!$A$2:$B$367,2)</f>
        <v>0</v>
      </c>
      <c r="T211" s="124">
        <f t="shared" ref="T211" ca="1" si="325">Q211</f>
        <v>0</v>
      </c>
      <c r="U211" s="117">
        <f ca="1">VLOOKUP(JahresplanerA4!U211,FormatCode!$A$2:$I$367,9)</f>
        <v>0</v>
      </c>
      <c r="V211" s="120">
        <f t="shared" ref="V211" ca="1" si="326">U211</f>
        <v>0</v>
      </c>
      <c r="W211" s="122">
        <f ca="1">U211+VLOOKUP(JahresplanerA4!U211,FormatCode!$A$2:$B$367,2)</f>
        <v>0</v>
      </c>
      <c r="X211" s="124">
        <f t="shared" ref="X211" ca="1" si="327">U211</f>
        <v>0</v>
      </c>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row>
    <row r="212" spans="1:48" ht="12.75" customHeight="1" x14ac:dyDescent="0.2">
      <c r="A212" s="118"/>
      <c r="B212" s="121"/>
      <c r="C212" s="123"/>
      <c r="D212" s="125"/>
      <c r="E212" s="118"/>
      <c r="F212" s="121"/>
      <c r="G212" s="123"/>
      <c r="H212" s="125"/>
      <c r="I212" s="118"/>
      <c r="J212" s="121"/>
      <c r="K212" s="123"/>
      <c r="L212" s="125"/>
      <c r="M212" s="118"/>
      <c r="N212" s="121"/>
      <c r="O212" s="123"/>
      <c r="P212" s="125"/>
      <c r="Q212" s="118"/>
      <c r="R212" s="121"/>
      <c r="S212" s="123"/>
      <c r="T212" s="125"/>
      <c r="U212" s="118"/>
      <c r="V212" s="121"/>
      <c r="W212" s="123"/>
      <c r="X212" s="125"/>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row>
    <row r="213" spans="1:48" ht="12.75" customHeight="1" x14ac:dyDescent="0.2">
      <c r="A213" s="118"/>
      <c r="B213" s="121"/>
      <c r="C213" s="21">
        <f ca="1">A211+VLOOKUP(JahresplanerA4!A211,FormatCode!$A$2:$C$367,3)</f>
        <v>0</v>
      </c>
      <c r="D213" s="115">
        <f ca="1">A211</f>
        <v>0</v>
      </c>
      <c r="E213" s="118"/>
      <c r="F213" s="121"/>
      <c r="G213" s="21">
        <f ca="1">E211+VLOOKUP(JahresplanerA4!E211,FormatCode!$A$2:$C$367,3)</f>
        <v>2</v>
      </c>
      <c r="H213" s="115">
        <f ca="1">E211</f>
        <v>2</v>
      </c>
      <c r="I213" s="118"/>
      <c r="J213" s="121"/>
      <c r="K213" s="21">
        <f ca="1">I211+VLOOKUP(JahresplanerA4!I211,FormatCode!$A$2:$C$367,3)</f>
        <v>0</v>
      </c>
      <c r="L213" s="115">
        <f t="shared" ref="L213" ca="1" si="328">I211</f>
        <v>0</v>
      </c>
      <c r="M213" s="118"/>
      <c r="N213" s="121"/>
      <c r="O213" s="21">
        <f ca="1">M211+VLOOKUP(JahresplanerA4!M211,FormatCode!$A$2:$C$367,3)</f>
        <v>0</v>
      </c>
      <c r="P213" s="115">
        <f t="shared" ref="P213" ca="1" si="329">M211</f>
        <v>0</v>
      </c>
      <c r="Q213" s="118"/>
      <c r="R213" s="121"/>
      <c r="S213" s="21">
        <f ca="1">Q211+VLOOKUP(JahresplanerA4!Q211,FormatCode!$A$2:$C$367,3)</f>
        <v>0</v>
      </c>
      <c r="T213" s="115">
        <f t="shared" ref="T213" ca="1" si="330">Q211</f>
        <v>0</v>
      </c>
      <c r="U213" s="118"/>
      <c r="V213" s="121"/>
      <c r="W213" s="21">
        <f ca="1">U211+VLOOKUP(JahresplanerA4!U211,FormatCode!$A$2:$C$367,3)</f>
        <v>0</v>
      </c>
      <c r="X213" s="115">
        <f t="shared" ref="X213" ca="1" si="331">U211</f>
        <v>0</v>
      </c>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row>
    <row r="214" spans="1:48" ht="15.75" customHeight="1" thickBot="1" x14ac:dyDescent="0.25">
      <c r="A214" s="119"/>
      <c r="B214" s="15">
        <f ca="1">A211</f>
        <v>0</v>
      </c>
      <c r="C214" s="22">
        <f ca="1">A211+VLOOKUP(JahresplanerA4!A211,FormatCode!$A$2:$D$367,4)</f>
        <v>0</v>
      </c>
      <c r="D214" s="116"/>
      <c r="E214" s="119"/>
      <c r="F214" s="15">
        <f ca="1">E211</f>
        <v>2</v>
      </c>
      <c r="G214" s="22">
        <f ca="1">E211+VLOOKUP(JahresplanerA4!E211,FormatCode!$A$2:$D$367,4)</f>
        <v>2</v>
      </c>
      <c r="H214" s="116"/>
      <c r="I214" s="119"/>
      <c r="J214" s="15">
        <f t="shared" ref="J214" ca="1" si="332">I211</f>
        <v>0</v>
      </c>
      <c r="K214" s="22">
        <f ca="1">I211+VLOOKUP(JahresplanerA4!I211,FormatCode!$A$2:$D$367,4)</f>
        <v>0</v>
      </c>
      <c r="L214" s="116"/>
      <c r="M214" s="119"/>
      <c r="N214" s="15">
        <f t="shared" ref="N214" ca="1" si="333">M211</f>
        <v>0</v>
      </c>
      <c r="O214" s="22">
        <f ca="1">M211+VLOOKUP(JahresplanerA4!M211,FormatCode!$A$2:$D$367,4)</f>
        <v>0</v>
      </c>
      <c r="P214" s="116"/>
      <c r="Q214" s="119"/>
      <c r="R214" s="15">
        <f t="shared" ref="R214" ca="1" si="334">Q211</f>
        <v>0</v>
      </c>
      <c r="S214" s="22">
        <f ca="1">Q211+VLOOKUP(JahresplanerA4!Q211,FormatCode!$A$2:$D$367,4)</f>
        <v>0</v>
      </c>
      <c r="T214" s="116"/>
      <c r="U214" s="119"/>
      <c r="V214" s="15">
        <f t="shared" ref="V214" ca="1" si="335">U211</f>
        <v>0</v>
      </c>
      <c r="W214" s="22">
        <f ca="1">U211+VLOOKUP(JahresplanerA4!U211,FormatCode!$A$2:$D$367,4)</f>
        <v>0</v>
      </c>
      <c r="X214" s="116"/>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row>
    <row r="215" spans="1:48" ht="12.75" customHeight="1" x14ac:dyDescent="0.2">
      <c r="A215" s="117">
        <f ca="1">VLOOKUP(JahresplanerA4!A215,FormatCode!$A$2:$I$367,9)</f>
        <v>0</v>
      </c>
      <c r="B215" s="120">
        <f ca="1">A215</f>
        <v>0</v>
      </c>
      <c r="C215" s="122">
        <f ca="1">A215+VLOOKUP(JahresplanerA4!A215,FormatCode!$A$2:$B$367,2)</f>
        <v>0</v>
      </c>
      <c r="D215" s="124">
        <f ca="1">A215</f>
        <v>0</v>
      </c>
      <c r="E215" s="117">
        <f ca="1">VLOOKUP(JahresplanerA4!E215,FormatCode!$A$2:$I$367,9)</f>
        <v>0</v>
      </c>
      <c r="F215" s="120">
        <f ca="1">E215</f>
        <v>0</v>
      </c>
      <c r="G215" s="122">
        <f ca="1">E215+VLOOKUP(JahresplanerA4!E215,FormatCode!$A$2:$B$367,2)</f>
        <v>0</v>
      </c>
      <c r="H215" s="124">
        <f ca="1">E215</f>
        <v>0</v>
      </c>
      <c r="I215" s="117">
        <f ca="1">VLOOKUP(JahresplanerA4!I215,FormatCode!$A$2:$I$367,9)</f>
        <v>0</v>
      </c>
      <c r="J215" s="120">
        <f t="shared" ref="J215" ca="1" si="336">I215</f>
        <v>0</v>
      </c>
      <c r="K215" s="122">
        <f ca="1">I215+VLOOKUP(JahresplanerA4!I215,FormatCode!$A$2:$B$367,2)</f>
        <v>0</v>
      </c>
      <c r="L215" s="124">
        <f t="shared" ref="L215" ca="1" si="337">I215</f>
        <v>0</v>
      </c>
      <c r="M215" s="117">
        <f ca="1">VLOOKUP(JahresplanerA4!M215,FormatCode!$A$2:$I$367,9)</f>
        <v>1</v>
      </c>
      <c r="N215" s="120">
        <f t="shared" ref="N215" ca="1" si="338">M215</f>
        <v>1</v>
      </c>
      <c r="O215" s="122">
        <f ca="1">M215+VLOOKUP(JahresplanerA4!M215,FormatCode!$A$2:$B$367,2)</f>
        <v>1</v>
      </c>
      <c r="P215" s="124">
        <f t="shared" ref="P215" ca="1" si="339">M215</f>
        <v>1</v>
      </c>
      <c r="Q215" s="117">
        <f ca="1">VLOOKUP(JahresplanerA4!Q215,FormatCode!$A$2:$I$367,9)</f>
        <v>0</v>
      </c>
      <c r="R215" s="120">
        <f t="shared" ref="R215" ca="1" si="340">Q215</f>
        <v>0</v>
      </c>
      <c r="S215" s="122">
        <f ca="1">Q215+VLOOKUP(JahresplanerA4!Q215,FormatCode!$A$2:$B$367,2)</f>
        <v>0</v>
      </c>
      <c r="T215" s="124">
        <f t="shared" ref="T215" ca="1" si="341">Q215</f>
        <v>0</v>
      </c>
      <c r="U215" s="117">
        <f ca="1">VLOOKUP(JahresplanerA4!U215,FormatCode!$A$2:$I$367,9)</f>
        <v>0</v>
      </c>
      <c r="V215" s="120">
        <f t="shared" ref="V215" ca="1" si="342">U215</f>
        <v>0</v>
      </c>
      <c r="W215" s="122">
        <f ca="1">U215+VLOOKUP(JahresplanerA4!U215,FormatCode!$A$2:$B$367,2)</f>
        <v>0</v>
      </c>
      <c r="X215" s="124">
        <f t="shared" ref="X215" ca="1" si="343">U215</f>
        <v>0</v>
      </c>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row>
    <row r="216" spans="1:48" ht="12.75" customHeight="1" x14ac:dyDescent="0.2">
      <c r="A216" s="118"/>
      <c r="B216" s="121"/>
      <c r="C216" s="123"/>
      <c r="D216" s="125"/>
      <c r="E216" s="118"/>
      <c r="F216" s="121"/>
      <c r="G216" s="123"/>
      <c r="H216" s="125"/>
      <c r="I216" s="118"/>
      <c r="J216" s="121"/>
      <c r="K216" s="123"/>
      <c r="L216" s="125"/>
      <c r="M216" s="118"/>
      <c r="N216" s="121"/>
      <c r="O216" s="123"/>
      <c r="P216" s="125"/>
      <c r="Q216" s="118"/>
      <c r="R216" s="121"/>
      <c r="S216" s="123"/>
      <c r="T216" s="125"/>
      <c r="U216" s="118"/>
      <c r="V216" s="121"/>
      <c r="W216" s="123"/>
      <c r="X216" s="125"/>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row>
    <row r="217" spans="1:48" ht="12.75" customHeight="1" x14ac:dyDescent="0.2">
      <c r="A217" s="118"/>
      <c r="B217" s="121"/>
      <c r="C217" s="21">
        <f ca="1">A215+VLOOKUP(JahresplanerA4!A215,FormatCode!$A$2:$C$367,3)</f>
        <v>0</v>
      </c>
      <c r="D217" s="115">
        <f ca="1">A215</f>
        <v>0</v>
      </c>
      <c r="E217" s="118"/>
      <c r="F217" s="121"/>
      <c r="G217" s="21">
        <f ca="1">E215+VLOOKUP(JahresplanerA4!E215,FormatCode!$A$2:$C$367,3)</f>
        <v>0</v>
      </c>
      <c r="H217" s="115">
        <f ca="1">E215</f>
        <v>0</v>
      </c>
      <c r="I217" s="118"/>
      <c r="J217" s="121"/>
      <c r="K217" s="21">
        <f ca="1">I215+VLOOKUP(JahresplanerA4!I215,FormatCode!$A$2:$C$367,3)</f>
        <v>0</v>
      </c>
      <c r="L217" s="115">
        <f t="shared" ref="L217" ca="1" si="344">I215</f>
        <v>0</v>
      </c>
      <c r="M217" s="118"/>
      <c r="N217" s="121"/>
      <c r="O217" s="21">
        <f ca="1">M215+VLOOKUP(JahresplanerA4!M215,FormatCode!$A$2:$C$367,3)</f>
        <v>1</v>
      </c>
      <c r="P217" s="115">
        <f t="shared" ref="P217" ca="1" si="345">M215</f>
        <v>1</v>
      </c>
      <c r="Q217" s="118"/>
      <c r="R217" s="121"/>
      <c r="S217" s="21">
        <f ca="1">Q215+VLOOKUP(JahresplanerA4!Q215,FormatCode!$A$2:$C$367,3)</f>
        <v>0</v>
      </c>
      <c r="T217" s="115">
        <f t="shared" ref="T217" ca="1" si="346">Q215</f>
        <v>0</v>
      </c>
      <c r="U217" s="118"/>
      <c r="V217" s="121"/>
      <c r="W217" s="21">
        <f ca="1">U215+VLOOKUP(JahresplanerA4!U215,FormatCode!$A$2:$C$367,3)</f>
        <v>0</v>
      </c>
      <c r="X217" s="115">
        <f t="shared" ref="X217" ca="1" si="347">U215</f>
        <v>0</v>
      </c>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row>
    <row r="218" spans="1:48" ht="15.75" customHeight="1" thickBot="1" x14ac:dyDescent="0.25">
      <c r="A218" s="119"/>
      <c r="B218" s="15">
        <f ca="1">A215</f>
        <v>0</v>
      </c>
      <c r="C218" s="22">
        <f ca="1">A215+VLOOKUP(JahresplanerA4!A215,FormatCode!$A$2:$D$367,4)</f>
        <v>0</v>
      </c>
      <c r="D218" s="116"/>
      <c r="E218" s="119"/>
      <c r="F218" s="15">
        <f ca="1">E215</f>
        <v>0</v>
      </c>
      <c r="G218" s="22">
        <f ca="1">E215+VLOOKUP(JahresplanerA4!E215,FormatCode!$A$2:$D$367,4)</f>
        <v>0</v>
      </c>
      <c r="H218" s="116"/>
      <c r="I218" s="119"/>
      <c r="J218" s="15">
        <f t="shared" ref="J218" ca="1" si="348">I215</f>
        <v>0</v>
      </c>
      <c r="K218" s="22">
        <f ca="1">I215+VLOOKUP(JahresplanerA4!I215,FormatCode!$A$2:$D$367,4)</f>
        <v>0</v>
      </c>
      <c r="L218" s="116"/>
      <c r="M218" s="119"/>
      <c r="N218" s="15">
        <f t="shared" ref="N218" ca="1" si="349">M215</f>
        <v>1</v>
      </c>
      <c r="O218" s="22">
        <f ca="1">M215+VLOOKUP(JahresplanerA4!M215,FormatCode!$A$2:$D$367,4)</f>
        <v>1</v>
      </c>
      <c r="P218" s="116"/>
      <c r="Q218" s="119"/>
      <c r="R218" s="15">
        <f t="shared" ref="R218" ca="1" si="350">Q215</f>
        <v>0</v>
      </c>
      <c r="S218" s="22">
        <f ca="1">Q215+VLOOKUP(JahresplanerA4!Q215,FormatCode!$A$2:$D$367,4)</f>
        <v>0</v>
      </c>
      <c r="T218" s="116"/>
      <c r="U218" s="119"/>
      <c r="V218" s="15">
        <f t="shared" ref="V218" ca="1" si="351">U215</f>
        <v>0</v>
      </c>
      <c r="W218" s="22">
        <f ca="1">U215+VLOOKUP(JahresplanerA4!U215,FormatCode!$A$2:$D$367,4)</f>
        <v>0</v>
      </c>
      <c r="X218" s="116"/>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row>
    <row r="219" spans="1:48" ht="12.75" customHeight="1" x14ac:dyDescent="0.2">
      <c r="A219" s="117">
        <f ca="1">VLOOKUP(JahresplanerA4!A219,FormatCode!$A$2:$I$367,9)</f>
        <v>1</v>
      </c>
      <c r="B219" s="120">
        <f ca="1">A219</f>
        <v>1</v>
      </c>
      <c r="C219" s="122">
        <f ca="1">A219+VLOOKUP(JahresplanerA4!A219,FormatCode!$A$2:$B$367,2)</f>
        <v>1</v>
      </c>
      <c r="D219" s="124">
        <f ca="1">A219</f>
        <v>1</v>
      </c>
      <c r="E219" s="117">
        <f ca="1">VLOOKUP(JahresplanerA4!E219,FormatCode!$A$2:$I$367,9)</f>
        <v>0</v>
      </c>
      <c r="F219" s="120">
        <f ca="1">E219</f>
        <v>0</v>
      </c>
      <c r="G219" s="122">
        <f ca="1">E219+VLOOKUP(JahresplanerA4!E219,FormatCode!$A$2:$B$367,2)</f>
        <v>0</v>
      </c>
      <c r="H219" s="124">
        <f ca="1">E219</f>
        <v>0</v>
      </c>
      <c r="I219" s="117">
        <f ca="1">VLOOKUP(JahresplanerA4!I219,FormatCode!$A$2:$I$367,9)</f>
        <v>0</v>
      </c>
      <c r="J219" s="120">
        <f t="shared" ref="J219" ca="1" si="352">I219</f>
        <v>0</v>
      </c>
      <c r="K219" s="122">
        <f ca="1">I219+VLOOKUP(JahresplanerA4!I219,FormatCode!$A$2:$B$367,2)</f>
        <v>0</v>
      </c>
      <c r="L219" s="124">
        <f t="shared" ref="L219" ca="1" si="353">I219</f>
        <v>0</v>
      </c>
      <c r="M219" s="117">
        <f ca="1">VLOOKUP(JahresplanerA4!M219,FormatCode!$A$2:$I$367,9)</f>
        <v>2</v>
      </c>
      <c r="N219" s="120">
        <f t="shared" ref="N219" ca="1" si="354">M219</f>
        <v>2</v>
      </c>
      <c r="O219" s="122">
        <f ca="1">M219+VLOOKUP(JahresplanerA4!M219,FormatCode!$A$2:$B$367,2)</f>
        <v>2</v>
      </c>
      <c r="P219" s="124">
        <f t="shared" ref="P219" ca="1" si="355">M219</f>
        <v>2</v>
      </c>
      <c r="Q219" s="117">
        <f ca="1">VLOOKUP(JahresplanerA4!Q219,FormatCode!$A$2:$I$367,9)</f>
        <v>0</v>
      </c>
      <c r="R219" s="120">
        <f t="shared" ref="R219" ca="1" si="356">Q219</f>
        <v>0</v>
      </c>
      <c r="S219" s="122">
        <f ca="1">Q219+VLOOKUP(JahresplanerA4!Q219,FormatCode!$A$2:$B$367,2)</f>
        <v>0</v>
      </c>
      <c r="T219" s="124">
        <f t="shared" ref="T219" ca="1" si="357">Q219</f>
        <v>0</v>
      </c>
      <c r="U219" s="117">
        <f ca="1">VLOOKUP(JahresplanerA4!U219,FormatCode!$A$2:$I$367,9)</f>
        <v>0</v>
      </c>
      <c r="V219" s="120">
        <f t="shared" ref="V219" ca="1" si="358">U219</f>
        <v>0</v>
      </c>
      <c r="W219" s="122">
        <f ca="1">U219+VLOOKUP(JahresplanerA4!U219,FormatCode!$A$2:$B$367,2)</f>
        <v>0</v>
      </c>
      <c r="X219" s="124">
        <f t="shared" ref="X219" ca="1" si="359">U219</f>
        <v>0</v>
      </c>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row>
    <row r="220" spans="1:48" ht="12.75" customHeight="1" x14ac:dyDescent="0.2">
      <c r="A220" s="118"/>
      <c r="B220" s="121"/>
      <c r="C220" s="123"/>
      <c r="D220" s="125"/>
      <c r="E220" s="118"/>
      <c r="F220" s="121"/>
      <c r="G220" s="123"/>
      <c r="H220" s="125"/>
      <c r="I220" s="118"/>
      <c r="J220" s="121"/>
      <c r="K220" s="123"/>
      <c r="L220" s="125"/>
      <c r="M220" s="118"/>
      <c r="N220" s="121"/>
      <c r="O220" s="123"/>
      <c r="P220" s="125"/>
      <c r="Q220" s="118"/>
      <c r="R220" s="121"/>
      <c r="S220" s="123"/>
      <c r="T220" s="125"/>
      <c r="U220" s="118"/>
      <c r="V220" s="121"/>
      <c r="W220" s="123"/>
      <c r="X220" s="125"/>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row>
    <row r="221" spans="1:48" ht="12.75" customHeight="1" x14ac:dyDescent="0.2">
      <c r="A221" s="118"/>
      <c r="B221" s="121"/>
      <c r="C221" s="21">
        <f ca="1">A219+VLOOKUP(JahresplanerA4!A219,FormatCode!$A$2:$C$367,3)</f>
        <v>1</v>
      </c>
      <c r="D221" s="115">
        <f ca="1">A219</f>
        <v>1</v>
      </c>
      <c r="E221" s="118"/>
      <c r="F221" s="121"/>
      <c r="G221" s="21">
        <f ca="1">E219+VLOOKUP(JahresplanerA4!E219,FormatCode!$A$2:$C$367,3)</f>
        <v>0</v>
      </c>
      <c r="H221" s="115">
        <f ca="1">E219</f>
        <v>0</v>
      </c>
      <c r="I221" s="118"/>
      <c r="J221" s="121"/>
      <c r="K221" s="21">
        <f ca="1">I219+VLOOKUP(JahresplanerA4!I219,FormatCode!$A$2:$C$367,3)</f>
        <v>0</v>
      </c>
      <c r="L221" s="115">
        <f t="shared" ref="L221" ca="1" si="360">I219</f>
        <v>0</v>
      </c>
      <c r="M221" s="118"/>
      <c r="N221" s="121"/>
      <c r="O221" s="21">
        <f ca="1">M219+VLOOKUP(JahresplanerA4!M219,FormatCode!$A$2:$C$367,3)</f>
        <v>2</v>
      </c>
      <c r="P221" s="115">
        <f t="shared" ref="P221" ca="1" si="361">M219</f>
        <v>2</v>
      </c>
      <c r="Q221" s="118"/>
      <c r="R221" s="121"/>
      <c r="S221" s="21">
        <f ca="1">Q219+VLOOKUP(JahresplanerA4!Q219,FormatCode!$A$2:$C$367,3)</f>
        <v>0</v>
      </c>
      <c r="T221" s="115">
        <f t="shared" ref="T221" ca="1" si="362">Q219</f>
        <v>0</v>
      </c>
      <c r="U221" s="118"/>
      <c r="V221" s="121"/>
      <c r="W221" s="21">
        <f ca="1">U219+VLOOKUP(JahresplanerA4!U219,FormatCode!$A$2:$C$367,3)</f>
        <v>0</v>
      </c>
      <c r="X221" s="115">
        <f t="shared" ref="X221" ca="1" si="363">U219</f>
        <v>0</v>
      </c>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row>
    <row r="222" spans="1:48" ht="15.75" customHeight="1" thickBot="1" x14ac:dyDescent="0.25">
      <c r="A222" s="119"/>
      <c r="B222" s="15">
        <f ca="1">A219</f>
        <v>1</v>
      </c>
      <c r="C222" s="22">
        <f ca="1">A219+VLOOKUP(JahresplanerA4!A219,FormatCode!$A$2:$D$367,4)</f>
        <v>1</v>
      </c>
      <c r="D222" s="116"/>
      <c r="E222" s="119"/>
      <c r="F222" s="15">
        <f ca="1">E219</f>
        <v>0</v>
      </c>
      <c r="G222" s="22">
        <f ca="1">E219+VLOOKUP(JahresplanerA4!E219,FormatCode!$A$2:$D$367,4)</f>
        <v>0</v>
      </c>
      <c r="H222" s="116"/>
      <c r="I222" s="119"/>
      <c r="J222" s="15">
        <f t="shared" ref="J222" ca="1" si="364">I219</f>
        <v>0</v>
      </c>
      <c r="K222" s="22">
        <f ca="1">I219+VLOOKUP(JahresplanerA4!I219,FormatCode!$A$2:$D$367,4)</f>
        <v>0</v>
      </c>
      <c r="L222" s="116"/>
      <c r="M222" s="119"/>
      <c r="N222" s="15">
        <f t="shared" ref="N222" ca="1" si="365">M219</f>
        <v>2</v>
      </c>
      <c r="O222" s="22">
        <f ca="1">M219+VLOOKUP(JahresplanerA4!M219,FormatCode!$A$2:$D$367,4)</f>
        <v>2</v>
      </c>
      <c r="P222" s="116"/>
      <c r="Q222" s="119"/>
      <c r="R222" s="15">
        <f t="shared" ref="R222" ca="1" si="366">Q219</f>
        <v>0</v>
      </c>
      <c r="S222" s="22">
        <f ca="1">Q219+VLOOKUP(JahresplanerA4!Q219,FormatCode!$A$2:$D$367,4)</f>
        <v>0</v>
      </c>
      <c r="T222" s="116"/>
      <c r="U222" s="119"/>
      <c r="V222" s="15">
        <f t="shared" ref="V222" ca="1" si="367">U219</f>
        <v>0</v>
      </c>
      <c r="W222" s="22">
        <f ca="1">U219+VLOOKUP(JahresplanerA4!U219,FormatCode!$A$2:$D$367,4)</f>
        <v>0</v>
      </c>
      <c r="X222" s="116"/>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row>
    <row r="223" spans="1:48" ht="12.75" customHeight="1" x14ac:dyDescent="0.2">
      <c r="A223" s="117">
        <f ca="1">VLOOKUP(JahresplanerA4!A223,FormatCode!$A$2:$I$367,9)</f>
        <v>2</v>
      </c>
      <c r="B223" s="120">
        <f ca="1">A223</f>
        <v>2</v>
      </c>
      <c r="C223" s="122">
        <f ca="1">A223+VLOOKUP(JahresplanerA4!A223,FormatCode!$A$2:$B$367,2)</f>
        <v>2</v>
      </c>
      <c r="D223" s="124">
        <f ca="1">A223</f>
        <v>2</v>
      </c>
      <c r="E223" s="117">
        <f ca="1">VLOOKUP(JahresplanerA4!E223,FormatCode!$A$2:$I$367,9)</f>
        <v>0</v>
      </c>
      <c r="F223" s="120">
        <f ca="1">E223</f>
        <v>0</v>
      </c>
      <c r="G223" s="122">
        <f ca="1">E223+VLOOKUP(JahresplanerA4!E223,FormatCode!$A$2:$B$367,2)</f>
        <v>0</v>
      </c>
      <c r="H223" s="124">
        <f ca="1">E223</f>
        <v>0</v>
      </c>
      <c r="I223" s="117">
        <f ca="1">VLOOKUP(JahresplanerA4!I223,FormatCode!$A$2:$I$367,9)</f>
        <v>1</v>
      </c>
      <c r="J223" s="120">
        <f t="shared" ref="J223" ca="1" si="368">I223</f>
        <v>1</v>
      </c>
      <c r="K223" s="122">
        <f ca="1">I223+VLOOKUP(JahresplanerA4!I223,FormatCode!$A$2:$B$367,2)</f>
        <v>1</v>
      </c>
      <c r="L223" s="124">
        <f t="shared" ref="L223" ca="1" si="369">I223</f>
        <v>1</v>
      </c>
      <c r="M223" s="117">
        <f ca="1">VLOOKUP(JahresplanerA4!M223,FormatCode!$A$2:$I$367,9)</f>
        <v>0</v>
      </c>
      <c r="N223" s="120">
        <f t="shared" ref="N223" ca="1" si="370">M223</f>
        <v>0</v>
      </c>
      <c r="O223" s="122">
        <f ca="1">M223+VLOOKUP(JahresplanerA4!M223,FormatCode!$A$2:$B$367,2)</f>
        <v>0</v>
      </c>
      <c r="P223" s="124">
        <f t="shared" ref="P223" ca="1" si="371">M223</f>
        <v>0</v>
      </c>
      <c r="Q223" s="117">
        <f ca="1">VLOOKUP(JahresplanerA4!Q223,FormatCode!$A$2:$I$367,9)</f>
        <v>0</v>
      </c>
      <c r="R223" s="120">
        <f t="shared" ref="R223" ca="1" si="372">Q223</f>
        <v>0</v>
      </c>
      <c r="S223" s="122">
        <f ca="1">Q223+VLOOKUP(JahresplanerA4!Q223,FormatCode!$A$2:$B$367,2)</f>
        <v>0</v>
      </c>
      <c r="T223" s="124">
        <f t="shared" ref="T223" ca="1" si="373">Q223</f>
        <v>0</v>
      </c>
      <c r="U223" s="117">
        <f ca="1">VLOOKUP(JahresplanerA4!U223,FormatCode!$A$2:$I$367,9)</f>
        <v>1</v>
      </c>
      <c r="V223" s="120">
        <f t="shared" ref="V223" ca="1" si="374">U223</f>
        <v>1</v>
      </c>
      <c r="W223" s="122">
        <f ca="1">U223+VLOOKUP(JahresplanerA4!U223,FormatCode!$A$2:$B$367,2)</f>
        <v>5</v>
      </c>
      <c r="X223" s="124">
        <f t="shared" ref="X223" ca="1" si="375">U223</f>
        <v>1</v>
      </c>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row>
    <row r="224" spans="1:48" ht="12.75" customHeight="1" x14ac:dyDescent="0.2">
      <c r="A224" s="118"/>
      <c r="B224" s="121"/>
      <c r="C224" s="123"/>
      <c r="D224" s="125"/>
      <c r="E224" s="118"/>
      <c r="F224" s="121"/>
      <c r="G224" s="123"/>
      <c r="H224" s="125"/>
      <c r="I224" s="118"/>
      <c r="J224" s="121"/>
      <c r="K224" s="123"/>
      <c r="L224" s="125"/>
      <c r="M224" s="118"/>
      <c r="N224" s="121"/>
      <c r="O224" s="123"/>
      <c r="P224" s="125"/>
      <c r="Q224" s="118"/>
      <c r="R224" s="121"/>
      <c r="S224" s="123"/>
      <c r="T224" s="125"/>
      <c r="U224" s="118"/>
      <c r="V224" s="121"/>
      <c r="W224" s="123"/>
      <c r="X224" s="125"/>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row>
    <row r="225" spans="1:48" ht="12.75" customHeight="1" x14ac:dyDescent="0.2">
      <c r="A225" s="118"/>
      <c r="B225" s="121"/>
      <c r="C225" s="21">
        <f ca="1">A223+VLOOKUP(JahresplanerA4!A223,FormatCode!$A$2:$C$367,3)</f>
        <v>2</v>
      </c>
      <c r="D225" s="115">
        <f ca="1">A223</f>
        <v>2</v>
      </c>
      <c r="E225" s="118"/>
      <c r="F225" s="121"/>
      <c r="G225" s="21">
        <f ca="1">E223+VLOOKUP(JahresplanerA4!E223,FormatCode!$A$2:$C$367,3)</f>
        <v>0</v>
      </c>
      <c r="H225" s="115">
        <f ca="1">E223</f>
        <v>0</v>
      </c>
      <c r="I225" s="118"/>
      <c r="J225" s="121"/>
      <c r="K225" s="21">
        <f ca="1">I223+VLOOKUP(JahresplanerA4!I223,FormatCode!$A$2:$C$367,3)</f>
        <v>1</v>
      </c>
      <c r="L225" s="115">
        <f t="shared" ref="L225" ca="1" si="376">I223</f>
        <v>1</v>
      </c>
      <c r="M225" s="118"/>
      <c r="N225" s="121"/>
      <c r="O225" s="21">
        <f ca="1">M223+VLOOKUP(JahresplanerA4!M223,FormatCode!$A$2:$C$367,3)</f>
        <v>0</v>
      </c>
      <c r="P225" s="115">
        <f t="shared" ref="P225" ca="1" si="377">M223</f>
        <v>0</v>
      </c>
      <c r="Q225" s="118"/>
      <c r="R225" s="121"/>
      <c r="S225" s="21">
        <f ca="1">Q223+VLOOKUP(JahresplanerA4!Q223,FormatCode!$A$2:$C$367,3)</f>
        <v>0</v>
      </c>
      <c r="T225" s="115">
        <f t="shared" ref="T225" ca="1" si="378">Q223</f>
        <v>0</v>
      </c>
      <c r="U225" s="118"/>
      <c r="V225" s="121"/>
      <c r="W225" s="21">
        <f ca="1">U223+VLOOKUP(JahresplanerA4!U223,FormatCode!$A$2:$C$367,3)</f>
        <v>1</v>
      </c>
      <c r="X225" s="115">
        <f t="shared" ref="X225" ca="1" si="379">U223</f>
        <v>1</v>
      </c>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row>
    <row r="226" spans="1:48" ht="15.75" customHeight="1" thickBot="1" x14ac:dyDescent="0.25">
      <c r="A226" s="119"/>
      <c r="B226" s="15">
        <f ca="1">A223</f>
        <v>2</v>
      </c>
      <c r="C226" s="22">
        <f ca="1">A223+VLOOKUP(JahresplanerA4!A223,FormatCode!$A$2:$D$367,4)</f>
        <v>2</v>
      </c>
      <c r="D226" s="116"/>
      <c r="E226" s="119"/>
      <c r="F226" s="15">
        <f ca="1">E223</f>
        <v>0</v>
      </c>
      <c r="G226" s="22">
        <f ca="1">E223+VLOOKUP(JahresplanerA4!E223,FormatCode!$A$2:$D$367,4)</f>
        <v>0</v>
      </c>
      <c r="H226" s="116"/>
      <c r="I226" s="119"/>
      <c r="J226" s="15">
        <f t="shared" ref="J226" ca="1" si="380">I223</f>
        <v>1</v>
      </c>
      <c r="K226" s="22">
        <f ca="1">I223+VLOOKUP(JahresplanerA4!I223,FormatCode!$A$2:$D$367,4)</f>
        <v>1</v>
      </c>
      <c r="L226" s="116"/>
      <c r="M226" s="119"/>
      <c r="N226" s="15">
        <f t="shared" ref="N226" ca="1" si="381">M223</f>
        <v>0</v>
      </c>
      <c r="O226" s="22">
        <f ca="1">M223+VLOOKUP(JahresplanerA4!M223,FormatCode!$A$2:$D$367,4)</f>
        <v>0</v>
      </c>
      <c r="P226" s="116"/>
      <c r="Q226" s="119"/>
      <c r="R226" s="15">
        <f t="shared" ref="R226" ca="1" si="382">Q223</f>
        <v>0</v>
      </c>
      <c r="S226" s="22">
        <f ca="1">Q223+VLOOKUP(JahresplanerA4!Q223,FormatCode!$A$2:$D$367,4)</f>
        <v>0</v>
      </c>
      <c r="T226" s="116"/>
      <c r="U226" s="119"/>
      <c r="V226" s="15">
        <f t="shared" ref="V226" ca="1" si="383">U223</f>
        <v>1</v>
      </c>
      <c r="W226" s="22">
        <f ca="1">U223+VLOOKUP(JahresplanerA4!U223,FormatCode!$A$2:$D$367,4)</f>
        <v>1</v>
      </c>
      <c r="X226" s="116"/>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row>
    <row r="227" spans="1:48" ht="12.75" customHeight="1" x14ac:dyDescent="0.2">
      <c r="A227" s="117">
        <f ca="1">VLOOKUP(JahresplanerA4!A227,FormatCode!$A$2:$I$367,9)</f>
        <v>0</v>
      </c>
      <c r="B227" s="120">
        <f ca="1">A227</f>
        <v>0</v>
      </c>
      <c r="C227" s="122">
        <f ca="1">A227+VLOOKUP(JahresplanerA4!A227,FormatCode!$A$2:$B$367,2)</f>
        <v>0</v>
      </c>
      <c r="D227" s="124">
        <f ca="1">A227</f>
        <v>0</v>
      </c>
      <c r="E227" s="117">
        <f ca="1">VLOOKUP(JahresplanerA4!E227,FormatCode!$A$2:$I$367,9)</f>
        <v>0</v>
      </c>
      <c r="F227" s="120">
        <f ca="1">E227</f>
        <v>0</v>
      </c>
      <c r="G227" s="122">
        <f ca="1">E227+VLOOKUP(JahresplanerA4!E227,FormatCode!$A$2:$B$367,2)</f>
        <v>0</v>
      </c>
      <c r="H227" s="124">
        <f ca="1">E227</f>
        <v>0</v>
      </c>
      <c r="I227" s="117">
        <f ca="1">VLOOKUP(JahresplanerA4!I227,FormatCode!$A$2:$I$367,9)</f>
        <v>2</v>
      </c>
      <c r="J227" s="120">
        <f t="shared" ref="J227" ca="1" si="384">I227</f>
        <v>2</v>
      </c>
      <c r="K227" s="122">
        <f ca="1">I227+VLOOKUP(JahresplanerA4!I227,FormatCode!$A$2:$B$367,2)</f>
        <v>2</v>
      </c>
      <c r="L227" s="124">
        <f t="shared" ref="L227" ca="1" si="385">I227</f>
        <v>2</v>
      </c>
      <c r="M227" s="117">
        <f ca="1">VLOOKUP(JahresplanerA4!M227,FormatCode!$A$2:$I$367,9)</f>
        <v>0</v>
      </c>
      <c r="N227" s="120">
        <f t="shared" ref="N227" ca="1" si="386">M227</f>
        <v>0</v>
      </c>
      <c r="O227" s="122">
        <f ca="1">M227+VLOOKUP(JahresplanerA4!M227,FormatCode!$A$2:$B$367,2)</f>
        <v>0</v>
      </c>
      <c r="P227" s="124">
        <f t="shared" ref="P227" ca="1" si="387">M227</f>
        <v>0</v>
      </c>
      <c r="Q227" s="117">
        <f ca="1">VLOOKUP(JahresplanerA4!Q227,FormatCode!$A$2:$I$367,9)</f>
        <v>0</v>
      </c>
      <c r="R227" s="120">
        <f t="shared" ref="R227" ca="1" si="388">Q227</f>
        <v>0</v>
      </c>
      <c r="S227" s="122">
        <f ca="1">Q227+VLOOKUP(JahresplanerA4!Q227,FormatCode!$A$2:$B$367,2)</f>
        <v>0</v>
      </c>
      <c r="T227" s="124">
        <f t="shared" ref="T227" ca="1" si="389">Q227</f>
        <v>0</v>
      </c>
      <c r="U227" s="117">
        <f ca="1">VLOOKUP(JahresplanerA4!U227,FormatCode!$A$2:$I$367,9)</f>
        <v>2</v>
      </c>
      <c r="V227" s="120">
        <f t="shared" ref="V227" ca="1" si="390">U227</f>
        <v>2</v>
      </c>
      <c r="W227" s="122">
        <f ca="1">U227+VLOOKUP(JahresplanerA4!U227,FormatCode!$A$2:$B$367,2)</f>
        <v>6</v>
      </c>
      <c r="X227" s="124">
        <f t="shared" ref="X227" ca="1" si="391">U227</f>
        <v>2</v>
      </c>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row>
    <row r="228" spans="1:48" ht="12.75" customHeight="1" x14ac:dyDescent="0.2">
      <c r="A228" s="118"/>
      <c r="B228" s="121"/>
      <c r="C228" s="123"/>
      <c r="D228" s="125"/>
      <c r="E228" s="118"/>
      <c r="F228" s="121"/>
      <c r="G228" s="123"/>
      <c r="H228" s="125"/>
      <c r="I228" s="118"/>
      <c r="J228" s="121"/>
      <c r="K228" s="123"/>
      <c r="L228" s="125"/>
      <c r="M228" s="118"/>
      <c r="N228" s="121"/>
      <c r="O228" s="123"/>
      <c r="P228" s="125"/>
      <c r="Q228" s="118"/>
      <c r="R228" s="121"/>
      <c r="S228" s="123"/>
      <c r="T228" s="125"/>
      <c r="U228" s="118"/>
      <c r="V228" s="121"/>
      <c r="W228" s="123"/>
      <c r="X228" s="125"/>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row>
    <row r="229" spans="1:48" ht="12.75" customHeight="1" x14ac:dyDescent="0.2">
      <c r="A229" s="118"/>
      <c r="B229" s="121"/>
      <c r="C229" s="21">
        <f ca="1">A227+VLOOKUP(JahresplanerA4!A227,FormatCode!$A$2:$C$367,3)</f>
        <v>0</v>
      </c>
      <c r="D229" s="115">
        <f ca="1">A227</f>
        <v>0</v>
      </c>
      <c r="E229" s="118"/>
      <c r="F229" s="121"/>
      <c r="G229" s="21">
        <f ca="1">E227+VLOOKUP(JahresplanerA4!E227,FormatCode!$A$2:$C$367,3)</f>
        <v>0</v>
      </c>
      <c r="H229" s="115">
        <f ca="1">E227</f>
        <v>0</v>
      </c>
      <c r="I229" s="118"/>
      <c r="J229" s="121"/>
      <c r="K229" s="21">
        <f ca="1">I227+VLOOKUP(JahresplanerA4!I227,FormatCode!$A$2:$C$367,3)</f>
        <v>2</v>
      </c>
      <c r="L229" s="115">
        <f t="shared" ref="L229" ca="1" si="392">I227</f>
        <v>2</v>
      </c>
      <c r="M229" s="118"/>
      <c r="N229" s="121"/>
      <c r="O229" s="21">
        <f ca="1">M227+VLOOKUP(JahresplanerA4!M227,FormatCode!$A$2:$C$367,3)</f>
        <v>0</v>
      </c>
      <c r="P229" s="115">
        <f t="shared" ref="P229" ca="1" si="393">M227</f>
        <v>0</v>
      </c>
      <c r="Q229" s="118"/>
      <c r="R229" s="121"/>
      <c r="S229" s="21">
        <f ca="1">Q227+VLOOKUP(JahresplanerA4!Q227,FormatCode!$A$2:$C$367,3)</f>
        <v>0</v>
      </c>
      <c r="T229" s="115">
        <f t="shared" ref="T229" ca="1" si="394">Q227</f>
        <v>0</v>
      </c>
      <c r="U229" s="118"/>
      <c r="V229" s="121"/>
      <c r="W229" s="21">
        <f ca="1">U227+VLOOKUP(JahresplanerA4!U227,FormatCode!$A$2:$C$367,3)</f>
        <v>2</v>
      </c>
      <c r="X229" s="115">
        <f t="shared" ref="X229" ca="1" si="395">U227</f>
        <v>2</v>
      </c>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row>
    <row r="230" spans="1:48" ht="15.75" customHeight="1" thickBot="1" x14ac:dyDescent="0.25">
      <c r="A230" s="119"/>
      <c r="B230" s="15">
        <f ca="1">A227</f>
        <v>0</v>
      </c>
      <c r="C230" s="22">
        <f ca="1">A227+VLOOKUP(JahresplanerA4!A227,FormatCode!$A$2:$D$367,4)</f>
        <v>0</v>
      </c>
      <c r="D230" s="116"/>
      <c r="E230" s="119"/>
      <c r="F230" s="15">
        <f ca="1">E227</f>
        <v>0</v>
      </c>
      <c r="G230" s="22">
        <f ca="1">E227+VLOOKUP(JahresplanerA4!E227,FormatCode!$A$2:$D$367,4)</f>
        <v>0</v>
      </c>
      <c r="H230" s="116"/>
      <c r="I230" s="119"/>
      <c r="J230" s="15">
        <f t="shared" ref="J230" ca="1" si="396">I227</f>
        <v>2</v>
      </c>
      <c r="K230" s="22">
        <f ca="1">I227+VLOOKUP(JahresplanerA4!I227,FormatCode!$A$2:$D$367,4)</f>
        <v>2</v>
      </c>
      <c r="L230" s="116"/>
      <c r="M230" s="119"/>
      <c r="N230" s="15">
        <f t="shared" ref="N230" ca="1" si="397">M227</f>
        <v>0</v>
      </c>
      <c r="O230" s="22">
        <f ca="1">M227+VLOOKUP(JahresplanerA4!M227,FormatCode!$A$2:$D$367,4)</f>
        <v>0</v>
      </c>
      <c r="P230" s="116"/>
      <c r="Q230" s="119"/>
      <c r="R230" s="15">
        <f t="shared" ref="R230" ca="1" si="398">Q227</f>
        <v>0</v>
      </c>
      <c r="S230" s="22">
        <f ca="1">Q227+VLOOKUP(JahresplanerA4!Q227,FormatCode!$A$2:$D$367,4)</f>
        <v>0</v>
      </c>
      <c r="T230" s="116"/>
      <c r="U230" s="119"/>
      <c r="V230" s="15">
        <f t="shared" ref="V230" ca="1" si="399">U227</f>
        <v>2</v>
      </c>
      <c r="W230" s="22">
        <f ca="1">U227+VLOOKUP(JahresplanerA4!U227,FormatCode!$A$2:$D$367,4)</f>
        <v>2</v>
      </c>
      <c r="X230" s="116"/>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row>
    <row r="231" spans="1:48" ht="12.75" customHeight="1" x14ac:dyDescent="0.2">
      <c r="A231" s="117">
        <f ca="1">VLOOKUP(JahresplanerA4!A231,FormatCode!$A$2:$I$367,9)</f>
        <v>0</v>
      </c>
      <c r="B231" s="120">
        <f ca="1">A231</f>
        <v>0</v>
      </c>
      <c r="C231" s="122">
        <f ca="1">A231+VLOOKUP(JahresplanerA4!A231,FormatCode!$A$2:$B$367,2)</f>
        <v>0</v>
      </c>
      <c r="D231" s="124">
        <f ca="1">A231</f>
        <v>0</v>
      </c>
      <c r="E231" s="117">
        <f ca="1">VLOOKUP(JahresplanerA4!E231,FormatCode!$A$2:$I$367,9)</f>
        <v>0</v>
      </c>
      <c r="F231" s="120">
        <f ca="1">E231</f>
        <v>0</v>
      </c>
      <c r="G231" s="122">
        <f ca="1">E231+VLOOKUP(JahresplanerA4!E231,FormatCode!$A$2:$B$367,2)</f>
        <v>0</v>
      </c>
      <c r="H231" s="124">
        <f ca="1">E231</f>
        <v>0</v>
      </c>
      <c r="I231" s="117">
        <f ca="1">VLOOKUP(JahresplanerA4!I231,FormatCode!$A$2:$I$367,9)</f>
        <v>0</v>
      </c>
      <c r="J231" s="120">
        <f t="shared" ref="J231" ca="1" si="400">I231</f>
        <v>0</v>
      </c>
      <c r="K231" s="122">
        <f ca="1">I231+VLOOKUP(JahresplanerA4!I231,FormatCode!$A$2:$B$367,2)</f>
        <v>0</v>
      </c>
      <c r="L231" s="124">
        <f t="shared" ref="L231" ca="1" si="401">I231</f>
        <v>0</v>
      </c>
      <c r="M231" s="117">
        <f ca="1">VLOOKUP(JahresplanerA4!M231,FormatCode!$A$2:$I$367,9)</f>
        <v>0</v>
      </c>
      <c r="N231" s="120">
        <f t="shared" ref="N231" ca="1" si="402">M231</f>
        <v>0</v>
      </c>
      <c r="O231" s="122">
        <f ca="1">M231+VLOOKUP(JahresplanerA4!M231,FormatCode!$A$2:$B$367,2)</f>
        <v>0</v>
      </c>
      <c r="P231" s="124">
        <f t="shared" ref="P231" ca="1" si="403">M231</f>
        <v>0</v>
      </c>
      <c r="Q231" s="117">
        <f ca="1">VLOOKUP(JahresplanerA4!Q231,FormatCode!$A$2:$I$367,9)</f>
        <v>1</v>
      </c>
      <c r="R231" s="120">
        <f t="shared" ref="R231" ca="1" si="404">Q231</f>
        <v>1</v>
      </c>
      <c r="S231" s="122">
        <f ca="1">Q231+VLOOKUP(JahresplanerA4!Q231,FormatCode!$A$2:$B$367,2)</f>
        <v>1</v>
      </c>
      <c r="T231" s="124">
        <f t="shared" ref="T231" ca="1" si="405">Q231</f>
        <v>1</v>
      </c>
      <c r="U231" s="117">
        <f ca="1">VLOOKUP(JahresplanerA4!U231,FormatCode!$A$2:$I$367,9)</f>
        <v>2</v>
      </c>
      <c r="V231" s="120">
        <f t="shared" ref="V231" ca="1" si="406">U231</f>
        <v>2</v>
      </c>
      <c r="W231" s="122">
        <f ca="1">U231+VLOOKUP(JahresplanerA4!U231,FormatCode!$A$2:$B$367,2)</f>
        <v>6</v>
      </c>
      <c r="X231" s="124">
        <f t="shared" ref="X231" ca="1" si="407">U231</f>
        <v>2</v>
      </c>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row>
    <row r="232" spans="1:48" ht="12.75" customHeight="1" x14ac:dyDescent="0.2">
      <c r="A232" s="118"/>
      <c r="B232" s="121"/>
      <c r="C232" s="123"/>
      <c r="D232" s="125"/>
      <c r="E232" s="118"/>
      <c r="F232" s="121"/>
      <c r="G232" s="123"/>
      <c r="H232" s="125"/>
      <c r="I232" s="118"/>
      <c r="J232" s="121"/>
      <c r="K232" s="123"/>
      <c r="L232" s="125"/>
      <c r="M232" s="118"/>
      <c r="N232" s="121"/>
      <c r="O232" s="123"/>
      <c r="P232" s="125"/>
      <c r="Q232" s="118"/>
      <c r="R232" s="121"/>
      <c r="S232" s="123"/>
      <c r="T232" s="125"/>
      <c r="U232" s="118"/>
      <c r="V232" s="121"/>
      <c r="W232" s="123"/>
      <c r="X232" s="125"/>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row>
    <row r="233" spans="1:48" ht="12.75" customHeight="1" x14ac:dyDescent="0.2">
      <c r="A233" s="118"/>
      <c r="B233" s="121"/>
      <c r="C233" s="21">
        <f ca="1">A231+VLOOKUP(JahresplanerA4!A231,FormatCode!$A$2:$C$367,3)</f>
        <v>0</v>
      </c>
      <c r="D233" s="115">
        <f ca="1">A231</f>
        <v>0</v>
      </c>
      <c r="E233" s="118"/>
      <c r="F233" s="121"/>
      <c r="G233" s="21">
        <f ca="1">E231+VLOOKUP(JahresplanerA4!E231,FormatCode!$A$2:$C$367,3)</f>
        <v>0</v>
      </c>
      <c r="H233" s="115">
        <f ca="1">E231</f>
        <v>0</v>
      </c>
      <c r="I233" s="118"/>
      <c r="J233" s="121"/>
      <c r="K233" s="21">
        <f ca="1">I231+VLOOKUP(JahresplanerA4!I231,FormatCode!$A$2:$C$367,3)</f>
        <v>0</v>
      </c>
      <c r="L233" s="115">
        <f t="shared" ref="L233" ca="1" si="408">I231</f>
        <v>0</v>
      </c>
      <c r="M233" s="118"/>
      <c r="N233" s="121"/>
      <c r="O233" s="21">
        <f ca="1">M231+VLOOKUP(JahresplanerA4!M231,FormatCode!$A$2:$C$367,3)</f>
        <v>0</v>
      </c>
      <c r="P233" s="115">
        <f t="shared" ref="P233" ca="1" si="409">M231</f>
        <v>0</v>
      </c>
      <c r="Q233" s="118"/>
      <c r="R233" s="121"/>
      <c r="S233" s="21">
        <f ca="1">Q231+VLOOKUP(JahresplanerA4!Q231,FormatCode!$A$2:$C$367,3)</f>
        <v>1</v>
      </c>
      <c r="T233" s="115">
        <f t="shared" ref="T233" ca="1" si="410">Q231</f>
        <v>1</v>
      </c>
      <c r="U233" s="118"/>
      <c r="V233" s="121"/>
      <c r="W233" s="21">
        <f ca="1">U231+VLOOKUP(JahresplanerA4!U231,FormatCode!$A$2:$C$367,3)</f>
        <v>2</v>
      </c>
      <c r="X233" s="115">
        <f t="shared" ref="X233" ca="1" si="411">U231</f>
        <v>2</v>
      </c>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row>
    <row r="234" spans="1:48" ht="15.75" customHeight="1" thickBot="1" x14ac:dyDescent="0.25">
      <c r="A234" s="119"/>
      <c r="B234" s="15">
        <f ca="1">A231</f>
        <v>0</v>
      </c>
      <c r="C234" s="22">
        <f ca="1">A231+VLOOKUP(JahresplanerA4!A231,FormatCode!$A$2:$D$367,4)</f>
        <v>0</v>
      </c>
      <c r="D234" s="116"/>
      <c r="E234" s="119"/>
      <c r="F234" s="15">
        <f ca="1">E231</f>
        <v>0</v>
      </c>
      <c r="G234" s="22">
        <f ca="1">E231+VLOOKUP(JahresplanerA4!E231,FormatCode!$A$2:$D$367,4)</f>
        <v>0</v>
      </c>
      <c r="H234" s="116"/>
      <c r="I234" s="119"/>
      <c r="J234" s="15">
        <f t="shared" ref="J234" ca="1" si="412">I231</f>
        <v>0</v>
      </c>
      <c r="K234" s="22">
        <f ca="1">I231+VLOOKUP(JahresplanerA4!I231,FormatCode!$A$2:$D$367,4)</f>
        <v>0</v>
      </c>
      <c r="L234" s="116"/>
      <c r="M234" s="119"/>
      <c r="N234" s="15">
        <f t="shared" ref="N234" ca="1" si="413">M231</f>
        <v>0</v>
      </c>
      <c r="O234" s="22">
        <f ca="1">M231+VLOOKUP(JahresplanerA4!M231,FormatCode!$A$2:$D$367,4)</f>
        <v>0</v>
      </c>
      <c r="P234" s="116"/>
      <c r="Q234" s="119"/>
      <c r="R234" s="15">
        <f t="shared" ref="R234" ca="1" si="414">Q231</f>
        <v>1</v>
      </c>
      <c r="S234" s="22">
        <f ca="1">Q231+VLOOKUP(JahresplanerA4!Q231,FormatCode!$A$2:$D$367,4)</f>
        <v>1</v>
      </c>
      <c r="T234" s="116"/>
      <c r="U234" s="119"/>
      <c r="V234" s="15">
        <f t="shared" ref="V234" ca="1" si="415">U231</f>
        <v>2</v>
      </c>
      <c r="W234" s="22">
        <f ca="1">U231+VLOOKUP(JahresplanerA4!U231,FormatCode!$A$2:$D$367,4)</f>
        <v>2</v>
      </c>
      <c r="X234" s="116"/>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row>
    <row r="235" spans="1:48" ht="12.75" customHeight="1" x14ac:dyDescent="0.2">
      <c r="A235" s="117">
        <f ca="1">VLOOKUP(JahresplanerA4!A235,FormatCode!$A$2:$I$367,9)</f>
        <v>0</v>
      </c>
      <c r="B235" s="120">
        <f ca="1">A235</f>
        <v>0</v>
      </c>
      <c r="C235" s="122">
        <f ca="1">A235+VLOOKUP(JahresplanerA4!A235,FormatCode!$A$2:$B$367,2)</f>
        <v>0</v>
      </c>
      <c r="D235" s="124">
        <f ca="1">A235</f>
        <v>0</v>
      </c>
      <c r="E235" s="117">
        <f ca="1">VLOOKUP(JahresplanerA4!E235,FormatCode!$A$2:$I$367,9)</f>
        <v>1</v>
      </c>
      <c r="F235" s="120">
        <f ca="1">E235</f>
        <v>1</v>
      </c>
      <c r="G235" s="122">
        <f ca="1">E235+VLOOKUP(JahresplanerA4!E235,FormatCode!$A$2:$B$367,2)</f>
        <v>1</v>
      </c>
      <c r="H235" s="124">
        <f ca="1">E235</f>
        <v>1</v>
      </c>
      <c r="I235" s="117">
        <f ca="1">VLOOKUP(JahresplanerA4!I235,FormatCode!$A$2:$I$367,9)</f>
        <v>0</v>
      </c>
      <c r="J235" s="120">
        <f t="shared" ref="J235" ca="1" si="416">I235</f>
        <v>0</v>
      </c>
      <c r="K235" s="122">
        <f ca="1">I235+VLOOKUP(JahresplanerA4!I235,FormatCode!$A$2:$B$367,2)</f>
        <v>0</v>
      </c>
      <c r="L235" s="124">
        <f t="shared" ref="L235" ca="1" si="417">I235</f>
        <v>0</v>
      </c>
      <c r="M235" s="117">
        <f ca="1">VLOOKUP(JahresplanerA4!M235,FormatCode!$A$2:$I$367,9)</f>
        <v>0</v>
      </c>
      <c r="N235" s="120">
        <f t="shared" ref="N235" ca="1" si="418">M235</f>
        <v>0</v>
      </c>
      <c r="O235" s="122">
        <f ca="1">M235+VLOOKUP(JahresplanerA4!M235,FormatCode!$A$2:$B$367,2)</f>
        <v>0</v>
      </c>
      <c r="P235" s="124">
        <f t="shared" ref="P235" ca="1" si="419">M235</f>
        <v>0</v>
      </c>
      <c r="Q235" s="117">
        <f ca="1">VLOOKUP(JahresplanerA4!Q235,FormatCode!$A$2:$I$367,9)</f>
        <v>2</v>
      </c>
      <c r="R235" s="120">
        <f t="shared" ref="R235" ca="1" si="420">Q235</f>
        <v>2</v>
      </c>
      <c r="S235" s="122">
        <f ca="1">Q235+VLOOKUP(JahresplanerA4!Q235,FormatCode!$A$2:$B$367,2)</f>
        <v>6</v>
      </c>
      <c r="T235" s="124">
        <f t="shared" ref="T235" ca="1" si="421">Q235</f>
        <v>2</v>
      </c>
      <c r="U235" s="117">
        <f ca="1">VLOOKUP(JahresplanerA4!U235,FormatCode!$A$2:$I$367,9)</f>
        <v>1</v>
      </c>
      <c r="V235" s="120">
        <f t="shared" ref="V235" ca="1" si="422">U235</f>
        <v>1</v>
      </c>
      <c r="W235" s="122">
        <f ca="1">U235+VLOOKUP(JahresplanerA4!U235,FormatCode!$A$2:$B$367,2)</f>
        <v>1</v>
      </c>
      <c r="X235" s="124">
        <f t="shared" ref="X235" ca="1" si="423">U235</f>
        <v>1</v>
      </c>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row>
    <row r="236" spans="1:48" ht="12.75" customHeight="1" x14ac:dyDescent="0.2">
      <c r="A236" s="118"/>
      <c r="B236" s="121"/>
      <c r="C236" s="123"/>
      <c r="D236" s="125"/>
      <c r="E236" s="118"/>
      <c r="F236" s="121"/>
      <c r="G236" s="123"/>
      <c r="H236" s="125"/>
      <c r="I236" s="118"/>
      <c r="J236" s="121"/>
      <c r="K236" s="123"/>
      <c r="L236" s="125"/>
      <c r="M236" s="118"/>
      <c r="N236" s="121"/>
      <c r="O236" s="123"/>
      <c r="P236" s="125"/>
      <c r="Q236" s="118"/>
      <c r="R236" s="121"/>
      <c r="S236" s="123"/>
      <c r="T236" s="125"/>
      <c r="U236" s="118"/>
      <c r="V236" s="121"/>
      <c r="W236" s="123"/>
      <c r="X236" s="125"/>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row>
    <row r="237" spans="1:48" ht="12.75" customHeight="1" x14ac:dyDescent="0.2">
      <c r="A237" s="118"/>
      <c r="B237" s="121"/>
      <c r="C237" s="21">
        <f ca="1">A235+VLOOKUP(JahresplanerA4!A235,FormatCode!$A$2:$C$367,3)</f>
        <v>0</v>
      </c>
      <c r="D237" s="115">
        <f ca="1">A235</f>
        <v>0</v>
      </c>
      <c r="E237" s="118"/>
      <c r="F237" s="121"/>
      <c r="G237" s="21">
        <f ca="1">E235+VLOOKUP(JahresplanerA4!E235,FormatCode!$A$2:$C$367,3)</f>
        <v>1</v>
      </c>
      <c r="H237" s="115">
        <f ca="1">E235</f>
        <v>1</v>
      </c>
      <c r="I237" s="118"/>
      <c r="J237" s="121"/>
      <c r="K237" s="21">
        <f ca="1">I235+VLOOKUP(JahresplanerA4!I235,FormatCode!$A$2:$C$367,3)</f>
        <v>0</v>
      </c>
      <c r="L237" s="115">
        <f t="shared" ref="L237" ca="1" si="424">I235</f>
        <v>0</v>
      </c>
      <c r="M237" s="118"/>
      <c r="N237" s="121"/>
      <c r="O237" s="21">
        <f ca="1">M235+VLOOKUP(JahresplanerA4!M235,FormatCode!$A$2:$C$367,3)</f>
        <v>0</v>
      </c>
      <c r="P237" s="115">
        <f t="shared" ref="P237" ca="1" si="425">M235</f>
        <v>0</v>
      </c>
      <c r="Q237" s="118"/>
      <c r="R237" s="121"/>
      <c r="S237" s="21">
        <f ca="1">Q235+VLOOKUP(JahresplanerA4!Q235,FormatCode!$A$2:$C$367,3)</f>
        <v>2</v>
      </c>
      <c r="T237" s="115">
        <f t="shared" ref="T237" ca="1" si="426">Q235</f>
        <v>2</v>
      </c>
      <c r="U237" s="118"/>
      <c r="V237" s="121"/>
      <c r="W237" s="21">
        <f ca="1">U235+VLOOKUP(JahresplanerA4!U235,FormatCode!$A$2:$C$367,3)</f>
        <v>1</v>
      </c>
      <c r="X237" s="115">
        <f t="shared" ref="X237" ca="1" si="427">U235</f>
        <v>1</v>
      </c>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row>
    <row r="238" spans="1:48" ht="15.75" customHeight="1" thickBot="1" x14ac:dyDescent="0.25">
      <c r="A238" s="119"/>
      <c r="B238" s="15">
        <f ca="1">A235</f>
        <v>0</v>
      </c>
      <c r="C238" s="22">
        <f ca="1">A235+VLOOKUP(JahresplanerA4!A235,FormatCode!$A$2:$D$367,4)</f>
        <v>0</v>
      </c>
      <c r="D238" s="116"/>
      <c r="E238" s="119"/>
      <c r="F238" s="15">
        <f ca="1">E235</f>
        <v>1</v>
      </c>
      <c r="G238" s="22">
        <f ca="1">E235+VLOOKUP(JahresplanerA4!E235,FormatCode!$A$2:$D$367,4)</f>
        <v>1</v>
      </c>
      <c r="H238" s="116"/>
      <c r="I238" s="119"/>
      <c r="J238" s="15">
        <f t="shared" ref="J238" ca="1" si="428">I235</f>
        <v>0</v>
      </c>
      <c r="K238" s="22">
        <f ca="1">I235+VLOOKUP(JahresplanerA4!I235,FormatCode!$A$2:$D$367,4)</f>
        <v>0</v>
      </c>
      <c r="L238" s="116"/>
      <c r="M238" s="119"/>
      <c r="N238" s="15">
        <f t="shared" ref="N238" ca="1" si="429">M235</f>
        <v>0</v>
      </c>
      <c r="O238" s="22">
        <f ca="1">M235+VLOOKUP(JahresplanerA4!M235,FormatCode!$A$2:$D$367,4)</f>
        <v>0</v>
      </c>
      <c r="P238" s="116"/>
      <c r="Q238" s="119"/>
      <c r="R238" s="15">
        <f t="shared" ref="R238" ca="1" si="430">Q235</f>
        <v>2</v>
      </c>
      <c r="S238" s="22">
        <f ca="1">Q235+VLOOKUP(JahresplanerA4!Q235,FormatCode!$A$2:$D$367,4)</f>
        <v>2</v>
      </c>
      <c r="T238" s="116"/>
      <c r="U238" s="119"/>
      <c r="V238" s="15">
        <f t="shared" ref="V238" ca="1" si="431">U235</f>
        <v>1</v>
      </c>
      <c r="W238" s="22">
        <f ca="1">U235+VLOOKUP(JahresplanerA4!U235,FormatCode!$A$2:$D$367,4)</f>
        <v>1</v>
      </c>
      <c r="X238" s="116"/>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row>
    <row r="239" spans="1:48" ht="12.75" customHeight="1" x14ac:dyDescent="0.2">
      <c r="A239" s="117">
        <f ca="1">VLOOKUP(JahresplanerA4!A239,FormatCode!$A$2:$I$367,9)</f>
        <v>0</v>
      </c>
      <c r="B239" s="120">
        <f ca="1">A239</f>
        <v>0</v>
      </c>
      <c r="C239" s="122">
        <f ca="1">A239+VLOOKUP(JahresplanerA4!A239,FormatCode!$A$2:$B$367,2)</f>
        <v>0</v>
      </c>
      <c r="D239" s="124">
        <f ca="1">A239</f>
        <v>0</v>
      </c>
      <c r="E239" s="117">
        <f ca="1">VLOOKUP(JahresplanerA4!E239,FormatCode!$A$2:$I$367,9)</f>
        <v>2</v>
      </c>
      <c r="F239" s="120">
        <f ca="1">E239</f>
        <v>2</v>
      </c>
      <c r="G239" s="122">
        <f ca="1">E239+VLOOKUP(JahresplanerA4!E239,FormatCode!$A$2:$B$367,2)</f>
        <v>2</v>
      </c>
      <c r="H239" s="124">
        <f ca="1">E239</f>
        <v>2</v>
      </c>
      <c r="I239" s="117">
        <f ca="1">VLOOKUP(JahresplanerA4!I239,FormatCode!$A$2:$I$367,9)</f>
        <v>0</v>
      </c>
      <c r="J239" s="120">
        <f t="shared" ref="J239" ca="1" si="432">I239</f>
        <v>0</v>
      </c>
      <c r="K239" s="122">
        <f ca="1">I239+VLOOKUP(JahresplanerA4!I239,FormatCode!$A$2:$B$367,2)</f>
        <v>0</v>
      </c>
      <c r="L239" s="124">
        <f t="shared" ref="L239" ca="1" si="433">I239</f>
        <v>0</v>
      </c>
      <c r="M239" s="117">
        <f ca="1">VLOOKUP(JahresplanerA4!M239,FormatCode!$A$2:$I$367,9)</f>
        <v>0</v>
      </c>
      <c r="N239" s="120">
        <f t="shared" ref="N239" ca="1" si="434">M239</f>
        <v>0</v>
      </c>
      <c r="O239" s="122">
        <f ca="1">M239+VLOOKUP(JahresplanerA4!M239,FormatCode!$A$2:$B$367,2)</f>
        <v>0</v>
      </c>
      <c r="P239" s="124">
        <f t="shared" ref="P239" ca="1" si="435">M239</f>
        <v>0</v>
      </c>
      <c r="Q239" s="117">
        <f ca="1">VLOOKUP(JahresplanerA4!Q239,FormatCode!$A$2:$I$367,9)</f>
        <v>0</v>
      </c>
      <c r="R239" s="120">
        <f t="shared" ref="R239" ca="1" si="436">Q239</f>
        <v>0</v>
      </c>
      <c r="S239" s="122">
        <f ca="1">Q239+VLOOKUP(JahresplanerA4!Q239,FormatCode!$A$2:$B$367,2)</f>
        <v>0</v>
      </c>
      <c r="T239" s="124">
        <f t="shared" ref="T239" ca="1" si="437">Q239</f>
        <v>0</v>
      </c>
      <c r="U239" s="117">
        <f ca="1">VLOOKUP(JahresplanerA4!U239,FormatCode!$A$2:$I$367,9)</f>
        <v>1</v>
      </c>
      <c r="V239" s="120">
        <f t="shared" ref="V239" ca="1" si="438">U239</f>
        <v>1</v>
      </c>
      <c r="W239" s="122">
        <f ca="1">U239+VLOOKUP(JahresplanerA4!U239,FormatCode!$A$2:$B$367,2)</f>
        <v>1</v>
      </c>
      <c r="X239" s="124">
        <f t="shared" ref="X239" ca="1" si="439">U239</f>
        <v>1</v>
      </c>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row>
    <row r="240" spans="1:48" ht="12.75" customHeight="1" x14ac:dyDescent="0.2">
      <c r="A240" s="118"/>
      <c r="B240" s="121"/>
      <c r="C240" s="123"/>
      <c r="D240" s="125"/>
      <c r="E240" s="118"/>
      <c r="F240" s="121"/>
      <c r="G240" s="123"/>
      <c r="H240" s="125"/>
      <c r="I240" s="118"/>
      <c r="J240" s="121"/>
      <c r="K240" s="123"/>
      <c r="L240" s="125"/>
      <c r="M240" s="118"/>
      <c r="N240" s="121"/>
      <c r="O240" s="123"/>
      <c r="P240" s="125"/>
      <c r="Q240" s="118"/>
      <c r="R240" s="121"/>
      <c r="S240" s="123"/>
      <c r="T240" s="125"/>
      <c r="U240" s="118"/>
      <c r="V240" s="121"/>
      <c r="W240" s="123"/>
      <c r="X240" s="125"/>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row>
    <row r="241" spans="1:48" ht="12.75" customHeight="1" x14ac:dyDescent="0.2">
      <c r="A241" s="118"/>
      <c r="B241" s="121"/>
      <c r="C241" s="21">
        <f ca="1">A239+VLOOKUP(JahresplanerA4!A239,FormatCode!$A$2:$C$367,3)</f>
        <v>0</v>
      </c>
      <c r="D241" s="115">
        <f ca="1">A239</f>
        <v>0</v>
      </c>
      <c r="E241" s="118"/>
      <c r="F241" s="121"/>
      <c r="G241" s="21">
        <f ca="1">E239+VLOOKUP(JahresplanerA4!E239,FormatCode!$A$2:$C$367,3)</f>
        <v>2</v>
      </c>
      <c r="H241" s="115">
        <f ca="1">E239</f>
        <v>2</v>
      </c>
      <c r="I241" s="118"/>
      <c r="J241" s="121"/>
      <c r="K241" s="21">
        <f ca="1">I239+VLOOKUP(JahresplanerA4!I239,FormatCode!$A$2:$C$367,3)</f>
        <v>0</v>
      </c>
      <c r="L241" s="115">
        <f t="shared" ref="L241" ca="1" si="440">I239</f>
        <v>0</v>
      </c>
      <c r="M241" s="118"/>
      <c r="N241" s="121"/>
      <c r="O241" s="21">
        <f ca="1">M239+VLOOKUP(JahresplanerA4!M239,FormatCode!$A$2:$C$367,3)</f>
        <v>0</v>
      </c>
      <c r="P241" s="115">
        <f t="shared" ref="P241" ca="1" si="441">M239</f>
        <v>0</v>
      </c>
      <c r="Q241" s="118"/>
      <c r="R241" s="121"/>
      <c r="S241" s="21">
        <f ca="1">Q239+VLOOKUP(JahresplanerA4!Q239,FormatCode!$A$2:$C$367,3)</f>
        <v>0</v>
      </c>
      <c r="T241" s="115">
        <f t="shared" ref="T241" ca="1" si="442">Q239</f>
        <v>0</v>
      </c>
      <c r="U241" s="118"/>
      <c r="V241" s="121"/>
      <c r="W241" s="21">
        <f ca="1">U239+VLOOKUP(JahresplanerA4!U239,FormatCode!$A$2:$C$367,3)</f>
        <v>1</v>
      </c>
      <c r="X241" s="115">
        <f t="shared" ref="X241" ca="1" si="443">U239</f>
        <v>1</v>
      </c>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row>
    <row r="242" spans="1:48" ht="15.75" customHeight="1" thickBot="1" x14ac:dyDescent="0.25">
      <c r="A242" s="119"/>
      <c r="B242" s="15">
        <f ca="1">A239</f>
        <v>0</v>
      </c>
      <c r="C242" s="22">
        <f ca="1">A239+VLOOKUP(JahresplanerA4!A239,FormatCode!$A$2:$D$367,4)</f>
        <v>0</v>
      </c>
      <c r="D242" s="116"/>
      <c r="E242" s="119"/>
      <c r="F242" s="15">
        <f ca="1">E239</f>
        <v>2</v>
      </c>
      <c r="G242" s="22">
        <f ca="1">E239+VLOOKUP(JahresplanerA4!E239,FormatCode!$A$2:$D$367,4)</f>
        <v>2</v>
      </c>
      <c r="H242" s="116"/>
      <c r="I242" s="119"/>
      <c r="J242" s="15">
        <f t="shared" ref="J242" ca="1" si="444">I239</f>
        <v>0</v>
      </c>
      <c r="K242" s="22">
        <f ca="1">I239+VLOOKUP(JahresplanerA4!I239,FormatCode!$A$2:$D$367,4)</f>
        <v>0</v>
      </c>
      <c r="L242" s="116"/>
      <c r="M242" s="119"/>
      <c r="N242" s="15">
        <f t="shared" ref="N242" ca="1" si="445">M239</f>
        <v>0</v>
      </c>
      <c r="O242" s="22">
        <f ca="1">M239+VLOOKUP(JahresplanerA4!M239,FormatCode!$A$2:$D$367,4)</f>
        <v>0</v>
      </c>
      <c r="P242" s="116"/>
      <c r="Q242" s="119"/>
      <c r="R242" s="15">
        <f t="shared" ref="R242" ca="1" si="446">Q239</f>
        <v>0</v>
      </c>
      <c r="S242" s="22">
        <f ca="1">Q239+VLOOKUP(JahresplanerA4!Q239,FormatCode!$A$2:$D$367,4)</f>
        <v>0</v>
      </c>
      <c r="T242" s="116"/>
      <c r="U242" s="119"/>
      <c r="V242" s="15">
        <f t="shared" ref="V242" ca="1" si="447">U239</f>
        <v>1</v>
      </c>
      <c r="W242" s="22">
        <f ca="1">U239+VLOOKUP(JahresplanerA4!U239,FormatCode!$A$2:$D$367,4)</f>
        <v>1</v>
      </c>
      <c r="X242" s="116"/>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row>
    <row r="243" spans="1:48" ht="12.75" customHeight="1" x14ac:dyDescent="0.2">
      <c r="A243" s="117">
        <f ca="1">VLOOKUP(JahresplanerA4!A243,FormatCode!$A$2:$I$367,9)</f>
        <v>0</v>
      </c>
      <c r="B243" s="120">
        <f ca="1">A243</f>
        <v>0</v>
      </c>
      <c r="C243" s="122">
        <f ca="1">A243+VLOOKUP(JahresplanerA4!A243,FormatCode!$A$2:$B$367,2)</f>
        <v>0</v>
      </c>
      <c r="D243" s="124">
        <f ca="1">A243</f>
        <v>0</v>
      </c>
      <c r="E243" s="117">
        <f ca="1">VLOOKUP(JahresplanerA4!E243,FormatCode!$A$2:$I$367,9)</f>
        <v>1</v>
      </c>
      <c r="F243" s="120">
        <f ca="1">E243</f>
        <v>1</v>
      </c>
      <c r="G243" s="122">
        <f ca="1">E243+VLOOKUP(JahresplanerA4!E243,FormatCode!$A$2:$B$367,2)</f>
        <v>1</v>
      </c>
      <c r="H243" s="124">
        <f ca="1">E243</f>
        <v>1</v>
      </c>
      <c r="I243" s="117">
        <f ca="1">VLOOKUP(JahresplanerA4!I243,FormatCode!$A$2:$I$367,9)</f>
        <v>0</v>
      </c>
      <c r="J243" s="120">
        <f t="shared" ref="J243" ca="1" si="448">I243</f>
        <v>0</v>
      </c>
      <c r="K243" s="122">
        <f ca="1">I243+VLOOKUP(JahresplanerA4!I243,FormatCode!$A$2:$B$367,2)</f>
        <v>0</v>
      </c>
      <c r="L243" s="124">
        <f t="shared" ref="L243" ca="1" si="449">I243</f>
        <v>0</v>
      </c>
      <c r="M243" s="117">
        <f ca="1">VLOOKUP(JahresplanerA4!M243,FormatCode!$A$2:$I$367,9)</f>
        <v>1</v>
      </c>
      <c r="N243" s="120">
        <f t="shared" ref="N243" ca="1" si="450">M243</f>
        <v>1</v>
      </c>
      <c r="O243" s="122">
        <f ca="1">M243+VLOOKUP(JahresplanerA4!M243,FormatCode!$A$2:$B$367,2)</f>
        <v>1</v>
      </c>
      <c r="P243" s="124">
        <f t="shared" ref="P243" ca="1" si="451">M243</f>
        <v>1</v>
      </c>
      <c r="Q243" s="117">
        <f ca="1">VLOOKUP(JahresplanerA4!Q243,FormatCode!$A$2:$I$367,9)</f>
        <v>0</v>
      </c>
      <c r="R243" s="120">
        <f t="shared" ref="R243" ca="1" si="452">Q243</f>
        <v>0</v>
      </c>
      <c r="S243" s="122">
        <f ca="1">Q243+VLOOKUP(JahresplanerA4!Q243,FormatCode!$A$2:$B$367,2)</f>
        <v>0</v>
      </c>
      <c r="T243" s="124">
        <f t="shared" ref="T243" ca="1" si="453">Q243</f>
        <v>0</v>
      </c>
      <c r="U243" s="117">
        <f ca="1">VLOOKUP(JahresplanerA4!U243,FormatCode!$A$2:$I$367,9)</f>
        <v>1</v>
      </c>
      <c r="V243" s="120">
        <f t="shared" ref="V243" ca="1" si="454">U243</f>
        <v>1</v>
      </c>
      <c r="W243" s="122">
        <f ca="1">U243+VLOOKUP(JahresplanerA4!U243,FormatCode!$A$2:$B$367,2)</f>
        <v>1</v>
      </c>
      <c r="X243" s="124">
        <f t="shared" ref="X243" ca="1" si="455">U243</f>
        <v>1</v>
      </c>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row>
    <row r="244" spans="1:48" ht="12.75" customHeight="1" x14ac:dyDescent="0.2">
      <c r="A244" s="118"/>
      <c r="B244" s="121"/>
      <c r="C244" s="123"/>
      <c r="D244" s="125"/>
      <c r="E244" s="118"/>
      <c r="F244" s="121"/>
      <c r="G244" s="123"/>
      <c r="H244" s="125"/>
      <c r="I244" s="118"/>
      <c r="J244" s="121"/>
      <c r="K244" s="123"/>
      <c r="L244" s="125"/>
      <c r="M244" s="118"/>
      <c r="N244" s="121"/>
      <c r="O244" s="123"/>
      <c r="P244" s="125"/>
      <c r="Q244" s="118"/>
      <c r="R244" s="121"/>
      <c r="S244" s="123"/>
      <c r="T244" s="125"/>
      <c r="U244" s="118"/>
      <c r="V244" s="121"/>
      <c r="W244" s="123"/>
      <c r="X244" s="125"/>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row>
    <row r="245" spans="1:48" ht="12.75" customHeight="1" x14ac:dyDescent="0.2">
      <c r="A245" s="118"/>
      <c r="B245" s="121"/>
      <c r="C245" s="21">
        <f ca="1">A243+VLOOKUP(JahresplanerA4!A243,FormatCode!$A$2:$C$367,3)</f>
        <v>0</v>
      </c>
      <c r="D245" s="115">
        <f ca="1">A243</f>
        <v>0</v>
      </c>
      <c r="E245" s="118"/>
      <c r="F245" s="121"/>
      <c r="G245" s="21">
        <f ca="1">E243+VLOOKUP(JahresplanerA4!E243,FormatCode!$A$2:$C$367,3)</f>
        <v>1</v>
      </c>
      <c r="H245" s="115">
        <f ca="1">E243</f>
        <v>1</v>
      </c>
      <c r="I245" s="118"/>
      <c r="J245" s="121"/>
      <c r="K245" s="21">
        <f ca="1">I243+VLOOKUP(JahresplanerA4!I243,FormatCode!$A$2:$C$367,3)</f>
        <v>0</v>
      </c>
      <c r="L245" s="115">
        <f t="shared" ref="L245" ca="1" si="456">I243</f>
        <v>0</v>
      </c>
      <c r="M245" s="118"/>
      <c r="N245" s="121"/>
      <c r="O245" s="21">
        <f ca="1">M243+VLOOKUP(JahresplanerA4!M243,FormatCode!$A$2:$C$367,3)</f>
        <v>1</v>
      </c>
      <c r="P245" s="115">
        <f t="shared" ref="P245" ca="1" si="457">M243</f>
        <v>1</v>
      </c>
      <c r="Q245" s="118"/>
      <c r="R245" s="121"/>
      <c r="S245" s="21">
        <f ca="1">Q243+VLOOKUP(JahresplanerA4!Q243,FormatCode!$A$2:$C$367,3)</f>
        <v>0</v>
      </c>
      <c r="T245" s="115">
        <f t="shared" ref="T245" ca="1" si="458">Q243</f>
        <v>0</v>
      </c>
      <c r="U245" s="118"/>
      <c r="V245" s="121"/>
      <c r="W245" s="21">
        <f ca="1">U243+VLOOKUP(JahresplanerA4!U243,FormatCode!$A$2:$C$367,3)</f>
        <v>1</v>
      </c>
      <c r="X245" s="115">
        <f t="shared" ref="X245" ca="1" si="459">U243</f>
        <v>1</v>
      </c>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row>
    <row r="246" spans="1:48" ht="15.75" customHeight="1" thickBot="1" x14ac:dyDescent="0.25">
      <c r="A246" s="119"/>
      <c r="B246" s="15">
        <f ca="1">A243</f>
        <v>0</v>
      </c>
      <c r="C246" s="22">
        <f ca="1">A243+VLOOKUP(JahresplanerA4!A243,FormatCode!$A$2:$D$367,4)</f>
        <v>0</v>
      </c>
      <c r="D246" s="116"/>
      <c r="E246" s="119"/>
      <c r="F246" s="15">
        <f ca="1">E243</f>
        <v>1</v>
      </c>
      <c r="G246" s="22">
        <f ca="1">E243+VLOOKUP(JahresplanerA4!E243,FormatCode!$A$2:$D$367,4)</f>
        <v>1</v>
      </c>
      <c r="H246" s="116"/>
      <c r="I246" s="119"/>
      <c r="J246" s="15">
        <f t="shared" ref="J246" ca="1" si="460">I243</f>
        <v>0</v>
      </c>
      <c r="K246" s="22">
        <f ca="1">I243+VLOOKUP(JahresplanerA4!I243,FormatCode!$A$2:$D$367,4)</f>
        <v>0</v>
      </c>
      <c r="L246" s="116"/>
      <c r="M246" s="119"/>
      <c r="N246" s="15">
        <f t="shared" ref="N246" ca="1" si="461">M243</f>
        <v>1</v>
      </c>
      <c r="O246" s="22">
        <f ca="1">M243+VLOOKUP(JahresplanerA4!M243,FormatCode!$A$2:$D$367,4)</f>
        <v>1</v>
      </c>
      <c r="P246" s="116"/>
      <c r="Q246" s="119"/>
      <c r="R246" s="15">
        <f t="shared" ref="R246" ca="1" si="462">Q243</f>
        <v>0</v>
      </c>
      <c r="S246" s="22">
        <f ca="1">Q243+VLOOKUP(JahresplanerA4!Q243,FormatCode!$A$2:$D$367,4)</f>
        <v>0</v>
      </c>
      <c r="T246" s="116"/>
      <c r="U246" s="119"/>
      <c r="V246" s="15">
        <f t="shared" ref="V246" ca="1" si="463">U243</f>
        <v>1</v>
      </c>
      <c r="W246" s="22">
        <f ca="1">U243+VLOOKUP(JahresplanerA4!U243,FormatCode!$A$2:$D$367,4)</f>
        <v>1</v>
      </c>
      <c r="X246" s="116"/>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row>
    <row r="247" spans="1:48" ht="12.75" customHeight="1" x14ac:dyDescent="0.2">
      <c r="A247" s="117">
        <f ca="1">VLOOKUP(JahresplanerA4!A247,FormatCode!$A$2:$I$367,9)</f>
        <v>1</v>
      </c>
      <c r="B247" s="120">
        <f ca="1">A247</f>
        <v>1</v>
      </c>
      <c r="C247" s="122">
        <f ca="1">A247+VLOOKUP(JahresplanerA4!A247,FormatCode!$A$2:$B$367,2)</f>
        <v>1</v>
      </c>
      <c r="D247" s="124">
        <f ca="1">A247</f>
        <v>1</v>
      </c>
      <c r="E247" s="117">
        <f ca="1">VLOOKUP(JahresplanerA4!E247,FormatCode!$A$2:$I$367,9)</f>
        <v>1</v>
      </c>
      <c r="F247" s="120">
        <f ca="1">E247</f>
        <v>1</v>
      </c>
      <c r="G247" s="122">
        <f ca="1">E247+VLOOKUP(JahresplanerA4!E247,FormatCode!$A$2:$B$367,2)</f>
        <v>1</v>
      </c>
      <c r="H247" s="124">
        <f ca="1">E247</f>
        <v>1</v>
      </c>
      <c r="I247" s="117">
        <f ca="1">VLOOKUP(JahresplanerA4!I247,FormatCode!$A$2:$I$367,9)</f>
        <v>0</v>
      </c>
      <c r="J247" s="120">
        <f t="shared" ref="J247" ca="1" si="464">I247</f>
        <v>0</v>
      </c>
      <c r="K247" s="122">
        <f ca="1">I247+VLOOKUP(JahresplanerA4!I247,FormatCode!$A$2:$B$367,2)</f>
        <v>0</v>
      </c>
      <c r="L247" s="124">
        <f t="shared" ref="L247" ca="1" si="465">I247</f>
        <v>0</v>
      </c>
      <c r="M247" s="117">
        <f ca="1">VLOOKUP(JahresplanerA4!M247,FormatCode!$A$2:$I$367,9)</f>
        <v>2</v>
      </c>
      <c r="N247" s="120">
        <f t="shared" ref="N247" ca="1" si="466">M247</f>
        <v>2</v>
      </c>
      <c r="O247" s="122">
        <f ca="1">M247+VLOOKUP(JahresplanerA4!M247,FormatCode!$A$2:$B$367,2)</f>
        <v>2</v>
      </c>
      <c r="P247" s="124">
        <f t="shared" ref="P247" ca="1" si="467">M247</f>
        <v>2</v>
      </c>
      <c r="Q247" s="117">
        <f ca="1">VLOOKUP(JahresplanerA4!Q247,FormatCode!$A$2:$I$367,9)</f>
        <v>0</v>
      </c>
      <c r="R247" s="120">
        <f t="shared" ref="R247" ca="1" si="468">Q247</f>
        <v>0</v>
      </c>
      <c r="S247" s="122">
        <f ca="1">Q247+VLOOKUP(JahresplanerA4!Q247,FormatCode!$A$2:$B$367,2)</f>
        <v>0</v>
      </c>
      <c r="T247" s="124">
        <f t="shared" ref="T247" ca="1" si="469">Q247</f>
        <v>0</v>
      </c>
      <c r="U247" s="117">
        <f ca="1">VLOOKUP(JahresplanerA4!U247,FormatCode!$A$2:$I$367,9)</f>
        <v>1</v>
      </c>
      <c r="V247" s="120">
        <f t="shared" ref="V247" ca="1" si="470">U247</f>
        <v>1</v>
      </c>
      <c r="W247" s="122">
        <f ca="1">U247+VLOOKUP(JahresplanerA4!U247,FormatCode!$A$2:$B$367,2)</f>
        <v>1</v>
      </c>
      <c r="X247" s="124">
        <f t="shared" ref="X247" ca="1" si="471">U247</f>
        <v>1</v>
      </c>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row>
    <row r="248" spans="1:48" ht="12.75" customHeight="1" x14ac:dyDescent="0.2">
      <c r="A248" s="118"/>
      <c r="B248" s="121"/>
      <c r="C248" s="123"/>
      <c r="D248" s="125"/>
      <c r="E248" s="118"/>
      <c r="F248" s="121"/>
      <c r="G248" s="123"/>
      <c r="H248" s="125"/>
      <c r="I248" s="118"/>
      <c r="J248" s="121"/>
      <c r="K248" s="123"/>
      <c r="L248" s="125"/>
      <c r="M248" s="118"/>
      <c r="N248" s="121"/>
      <c r="O248" s="123"/>
      <c r="P248" s="125"/>
      <c r="Q248" s="118"/>
      <c r="R248" s="121"/>
      <c r="S248" s="123"/>
      <c r="T248" s="125"/>
      <c r="U248" s="118"/>
      <c r="V248" s="121"/>
      <c r="W248" s="123"/>
      <c r="X248" s="125"/>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row>
    <row r="249" spans="1:48" ht="12.75" customHeight="1" x14ac:dyDescent="0.2">
      <c r="A249" s="118"/>
      <c r="B249" s="121"/>
      <c r="C249" s="21">
        <f ca="1">A247+VLOOKUP(JahresplanerA4!A247,FormatCode!$A$2:$C$367,3)</f>
        <v>1</v>
      </c>
      <c r="D249" s="115">
        <f ca="1">A247</f>
        <v>1</v>
      </c>
      <c r="E249" s="118"/>
      <c r="F249" s="121"/>
      <c r="G249" s="21">
        <f ca="1">E247+VLOOKUP(JahresplanerA4!E247,FormatCode!$A$2:$C$367,3)</f>
        <v>1</v>
      </c>
      <c r="H249" s="115">
        <f ca="1">E247</f>
        <v>1</v>
      </c>
      <c r="I249" s="118"/>
      <c r="J249" s="121"/>
      <c r="K249" s="21">
        <f ca="1">I247+VLOOKUP(JahresplanerA4!I247,FormatCode!$A$2:$C$367,3)</f>
        <v>0</v>
      </c>
      <c r="L249" s="115">
        <f t="shared" ref="L249" ca="1" si="472">I247</f>
        <v>0</v>
      </c>
      <c r="M249" s="118"/>
      <c r="N249" s="121"/>
      <c r="O249" s="21">
        <f ca="1">M247+VLOOKUP(JahresplanerA4!M247,FormatCode!$A$2:$C$367,3)</f>
        <v>2</v>
      </c>
      <c r="P249" s="115">
        <f t="shared" ref="P249" ca="1" si="473">M247</f>
        <v>2</v>
      </c>
      <c r="Q249" s="118"/>
      <c r="R249" s="121"/>
      <c r="S249" s="21">
        <f ca="1">Q247+VLOOKUP(JahresplanerA4!Q247,FormatCode!$A$2:$C$367,3)</f>
        <v>0</v>
      </c>
      <c r="T249" s="115">
        <f t="shared" ref="T249" ca="1" si="474">Q247</f>
        <v>0</v>
      </c>
      <c r="U249" s="118"/>
      <c r="V249" s="121"/>
      <c r="W249" s="21">
        <f ca="1">U247+VLOOKUP(JahresplanerA4!U247,FormatCode!$A$2:$C$367,3)</f>
        <v>1</v>
      </c>
      <c r="X249" s="115">
        <f t="shared" ref="X249" ca="1" si="475">U247</f>
        <v>1</v>
      </c>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row>
    <row r="250" spans="1:48" ht="15.75" customHeight="1" thickBot="1" x14ac:dyDescent="0.25">
      <c r="A250" s="119"/>
      <c r="B250" s="15">
        <f ca="1">A247</f>
        <v>1</v>
      </c>
      <c r="C250" s="22">
        <f ca="1">A247+VLOOKUP(JahresplanerA4!A247,FormatCode!$A$2:$D$367,4)</f>
        <v>1</v>
      </c>
      <c r="D250" s="116"/>
      <c r="E250" s="119"/>
      <c r="F250" s="15">
        <f ca="1">E247</f>
        <v>1</v>
      </c>
      <c r="G250" s="22">
        <f ca="1">E247+VLOOKUP(JahresplanerA4!E247,FormatCode!$A$2:$D$367,4)</f>
        <v>1</v>
      </c>
      <c r="H250" s="116"/>
      <c r="I250" s="119"/>
      <c r="J250" s="15">
        <f t="shared" ref="J250" ca="1" si="476">I247</f>
        <v>0</v>
      </c>
      <c r="K250" s="22">
        <f ca="1">I247+VLOOKUP(JahresplanerA4!I247,FormatCode!$A$2:$D$367,4)</f>
        <v>0</v>
      </c>
      <c r="L250" s="116"/>
      <c r="M250" s="119"/>
      <c r="N250" s="15">
        <f t="shared" ref="N250" ca="1" si="477">M247</f>
        <v>2</v>
      </c>
      <c r="O250" s="22">
        <f ca="1">M247+VLOOKUP(JahresplanerA4!M247,FormatCode!$A$2:$D$367,4)</f>
        <v>2</v>
      </c>
      <c r="P250" s="116"/>
      <c r="Q250" s="119"/>
      <c r="R250" s="15">
        <f t="shared" ref="R250" ca="1" si="478">Q247</f>
        <v>0</v>
      </c>
      <c r="S250" s="22">
        <f ca="1">Q247+VLOOKUP(JahresplanerA4!Q247,FormatCode!$A$2:$D$367,4)</f>
        <v>0</v>
      </c>
      <c r="T250" s="116"/>
      <c r="U250" s="119"/>
      <c r="V250" s="15">
        <f t="shared" ref="V250" ca="1" si="479">U247</f>
        <v>1</v>
      </c>
      <c r="W250" s="22">
        <f ca="1">U247+VLOOKUP(JahresplanerA4!U247,FormatCode!$A$2:$D$367,4)</f>
        <v>1</v>
      </c>
      <c r="X250" s="116"/>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row>
    <row r="251" spans="1:48" ht="12.75" customHeight="1" x14ac:dyDescent="0.2">
      <c r="A251" s="117">
        <f ca="1">VLOOKUP(JahresplanerA4!A251,FormatCode!$A$2:$I$367,9)</f>
        <v>2</v>
      </c>
      <c r="B251" s="120">
        <f ca="1">A251</f>
        <v>2</v>
      </c>
      <c r="C251" s="122">
        <f ca="1">A251+VLOOKUP(JahresplanerA4!A251,FormatCode!$A$2:$B$367,2)</f>
        <v>2</v>
      </c>
      <c r="D251" s="124">
        <f ca="1">A251</f>
        <v>2</v>
      </c>
      <c r="E251" s="117">
        <f ca="1">VLOOKUP(JahresplanerA4!E251,FormatCode!$A$2:$I$367,9)</f>
        <v>1</v>
      </c>
      <c r="F251" s="120">
        <f ca="1">E251</f>
        <v>1</v>
      </c>
      <c r="G251" s="122">
        <f ca="1">E251+VLOOKUP(JahresplanerA4!E251,FormatCode!$A$2:$B$367,2)</f>
        <v>1</v>
      </c>
      <c r="H251" s="124">
        <f ca="1">E251</f>
        <v>1</v>
      </c>
      <c r="I251" s="117" t="e">
        <f>VLOOKUP(JahresplanerA4!I251,FormatCode!$A$2:$I$367,9)</f>
        <v>#N/A</v>
      </c>
      <c r="J251" s="120" t="e">
        <f t="shared" ref="J251" si="480">I251</f>
        <v>#N/A</v>
      </c>
      <c r="K251" s="122" t="e">
        <f>I251+VLOOKUP(JahresplanerA4!I251,FormatCode!$A$2:$B$367,2)</f>
        <v>#N/A</v>
      </c>
      <c r="L251" s="124" t="e">
        <f t="shared" ref="L251" si="481">I251</f>
        <v>#N/A</v>
      </c>
      <c r="M251" s="117">
        <f ca="1">VLOOKUP(JahresplanerA4!M251,FormatCode!$A$2:$I$367,9)</f>
        <v>1</v>
      </c>
      <c r="N251" s="120">
        <f t="shared" ref="N251" ca="1" si="482">M251</f>
        <v>1</v>
      </c>
      <c r="O251" s="122">
        <f ca="1">M251+VLOOKUP(JahresplanerA4!M251,FormatCode!$A$2:$B$367,2)</f>
        <v>5</v>
      </c>
      <c r="P251" s="124">
        <f t="shared" ref="P251" ca="1" si="483">M251</f>
        <v>1</v>
      </c>
      <c r="Q251" s="117" t="e">
        <f>VLOOKUP(JahresplanerA4!Q251,FormatCode!$A$2:$I$367,9)</f>
        <v>#N/A</v>
      </c>
      <c r="R251" s="120" t="e">
        <f t="shared" ref="R251" si="484">Q251</f>
        <v>#N/A</v>
      </c>
      <c r="S251" s="122" t="e">
        <f>Q251+VLOOKUP(JahresplanerA4!Q251,FormatCode!$A$2:$B$367,2)</f>
        <v>#N/A</v>
      </c>
      <c r="T251" s="124" t="e">
        <f t="shared" ref="T251" si="485">Q251</f>
        <v>#N/A</v>
      </c>
      <c r="U251" s="117">
        <f ca="1">VLOOKUP(JahresplanerA4!U251,FormatCode!$A$2:$I$367,9)</f>
        <v>1</v>
      </c>
      <c r="V251" s="120">
        <f t="shared" ref="V251" ca="1" si="486">U251</f>
        <v>1</v>
      </c>
      <c r="W251" s="122">
        <f ca="1">U251+VLOOKUP(JahresplanerA4!U251,FormatCode!$A$2:$B$367,2)</f>
        <v>5</v>
      </c>
      <c r="X251" s="124">
        <f t="shared" ref="X251" ca="1" si="487">U251</f>
        <v>1</v>
      </c>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row>
    <row r="252" spans="1:48" ht="12.75" customHeight="1" x14ac:dyDescent="0.2">
      <c r="A252" s="118"/>
      <c r="B252" s="121"/>
      <c r="C252" s="123"/>
      <c r="D252" s="125"/>
      <c r="E252" s="118"/>
      <c r="F252" s="121"/>
      <c r="G252" s="123"/>
      <c r="H252" s="125"/>
      <c r="I252" s="118"/>
      <c r="J252" s="121"/>
      <c r="K252" s="123"/>
      <c r="L252" s="125"/>
      <c r="M252" s="118"/>
      <c r="N252" s="121"/>
      <c r="O252" s="123"/>
      <c r="P252" s="125"/>
      <c r="Q252" s="118"/>
      <c r="R252" s="121"/>
      <c r="S252" s="123"/>
      <c r="T252" s="125"/>
      <c r="U252" s="118"/>
      <c r="V252" s="121"/>
      <c r="W252" s="123"/>
      <c r="X252" s="125"/>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row>
    <row r="253" spans="1:48" ht="12.75" customHeight="1" x14ac:dyDescent="0.2">
      <c r="A253" s="118"/>
      <c r="B253" s="121"/>
      <c r="C253" s="21">
        <f ca="1">A251+VLOOKUP(JahresplanerA4!A251,FormatCode!$A$2:$C$367,3)</f>
        <v>2</v>
      </c>
      <c r="D253" s="115">
        <f ca="1">A251</f>
        <v>2</v>
      </c>
      <c r="E253" s="118"/>
      <c r="F253" s="121"/>
      <c r="G253" s="21">
        <f ca="1">E251+VLOOKUP(JahresplanerA4!E251,FormatCode!$A$2:$C$367,3)</f>
        <v>1</v>
      </c>
      <c r="H253" s="115">
        <f ca="1">E251</f>
        <v>1</v>
      </c>
      <c r="I253" s="118"/>
      <c r="J253" s="121"/>
      <c r="K253" s="21" t="e">
        <f>I251+VLOOKUP(JahresplanerA4!I251,FormatCode!$A$2:$C$367,3)</f>
        <v>#N/A</v>
      </c>
      <c r="L253" s="115" t="e">
        <f t="shared" ref="L253" si="488">I251</f>
        <v>#N/A</v>
      </c>
      <c r="M253" s="118"/>
      <c r="N253" s="121"/>
      <c r="O253" s="21">
        <f ca="1">M251+VLOOKUP(JahresplanerA4!M251,FormatCode!$A$2:$C$367,3)</f>
        <v>1</v>
      </c>
      <c r="P253" s="115">
        <f t="shared" ref="P253" ca="1" si="489">M251</f>
        <v>1</v>
      </c>
      <c r="Q253" s="118"/>
      <c r="R253" s="121"/>
      <c r="S253" s="21" t="e">
        <f>Q251+VLOOKUP(JahresplanerA4!Q251,FormatCode!$A$2:$C$367,3)</f>
        <v>#N/A</v>
      </c>
      <c r="T253" s="115" t="e">
        <f t="shared" ref="T253" si="490">Q251</f>
        <v>#N/A</v>
      </c>
      <c r="U253" s="118"/>
      <c r="V253" s="121"/>
      <c r="W253" s="21">
        <f ca="1">U251+VLOOKUP(JahresplanerA4!U251,FormatCode!$A$2:$C$367,3)</f>
        <v>1</v>
      </c>
      <c r="X253" s="115">
        <f t="shared" ref="X253" ca="1" si="491">U251</f>
        <v>1</v>
      </c>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row>
    <row r="254" spans="1:48" ht="15.75" customHeight="1" thickBot="1" x14ac:dyDescent="0.25">
      <c r="A254" s="119"/>
      <c r="B254" s="15">
        <f ca="1">A251</f>
        <v>2</v>
      </c>
      <c r="C254" s="22">
        <f ca="1">A251+VLOOKUP(JahresplanerA4!A251,FormatCode!$A$2:$D$367,4)</f>
        <v>2</v>
      </c>
      <c r="D254" s="116"/>
      <c r="E254" s="119"/>
      <c r="F254" s="15">
        <f ca="1">E251</f>
        <v>1</v>
      </c>
      <c r="G254" s="22">
        <f ca="1">E251+VLOOKUP(JahresplanerA4!E251,FormatCode!$A$2:$D$367,4)</f>
        <v>1</v>
      </c>
      <c r="H254" s="116"/>
      <c r="I254" s="119"/>
      <c r="J254" s="15" t="e">
        <f t="shared" ref="J254" si="492">I251</f>
        <v>#N/A</v>
      </c>
      <c r="K254" s="22" t="e">
        <f>I251+VLOOKUP(JahresplanerA4!I251,FormatCode!$A$2:$D$367,4)</f>
        <v>#N/A</v>
      </c>
      <c r="L254" s="116"/>
      <c r="M254" s="119"/>
      <c r="N254" s="15">
        <f t="shared" ref="N254" ca="1" si="493">M251</f>
        <v>1</v>
      </c>
      <c r="O254" s="22">
        <f ca="1">M251+VLOOKUP(JahresplanerA4!M251,FormatCode!$A$2:$D$367,4)</f>
        <v>1</v>
      </c>
      <c r="P254" s="116"/>
      <c r="Q254" s="119"/>
      <c r="R254" s="15" t="e">
        <f t="shared" ref="R254" si="494">Q251</f>
        <v>#N/A</v>
      </c>
      <c r="S254" s="22" t="e">
        <f>Q251+VLOOKUP(JahresplanerA4!Q251,FormatCode!$A$2:$D$367,4)</f>
        <v>#N/A</v>
      </c>
      <c r="T254" s="116"/>
      <c r="U254" s="119"/>
      <c r="V254" s="15">
        <f t="shared" ref="V254" ca="1" si="495">U251</f>
        <v>1</v>
      </c>
      <c r="W254" s="22">
        <f ca="1">U251+VLOOKUP(JahresplanerA4!U251,FormatCode!$A$2:$D$367,4)</f>
        <v>1</v>
      </c>
      <c r="X254" s="116"/>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row>
  </sheetData>
  <sheetProtection password="F309" sheet="1" objects="1" scenarios="1" selectLockedCells="1" selectUnlockedCells="1"/>
  <mergeCells count="2803">
    <mergeCell ref="N3:N5"/>
    <mergeCell ref="O3:O4"/>
    <mergeCell ref="P3:P4"/>
    <mergeCell ref="Q3:Q6"/>
    <mergeCell ref="R3:R5"/>
    <mergeCell ref="S3:S4"/>
    <mergeCell ref="H3:H4"/>
    <mergeCell ref="I3:I6"/>
    <mergeCell ref="J3:J5"/>
    <mergeCell ref="K3:K4"/>
    <mergeCell ref="L3:L4"/>
    <mergeCell ref="M3:M6"/>
    <mergeCell ref="AK2:AN2"/>
    <mergeCell ref="AO2:AR2"/>
    <mergeCell ref="AS2:AV2"/>
    <mergeCell ref="A3:A6"/>
    <mergeCell ref="B3:B5"/>
    <mergeCell ref="C3:C4"/>
    <mergeCell ref="D3:D4"/>
    <mergeCell ref="E3:E6"/>
    <mergeCell ref="F3:F5"/>
    <mergeCell ref="G3:G4"/>
    <mergeCell ref="A2:D2"/>
    <mergeCell ref="E2:H2"/>
    <mergeCell ref="I2:L2"/>
    <mergeCell ref="M2:P2"/>
    <mergeCell ref="Q2:T2"/>
    <mergeCell ref="U2:X2"/>
    <mergeCell ref="Y2:AB2"/>
    <mergeCell ref="AC2:AF2"/>
    <mergeCell ref="AG2:AJ2"/>
    <mergeCell ref="AK3:AK6"/>
    <mergeCell ref="AF5:AF6"/>
    <mergeCell ref="AJ5:AJ6"/>
    <mergeCell ref="Z3:Z5"/>
    <mergeCell ref="AA3:AA4"/>
    <mergeCell ref="AB3:AB4"/>
    <mergeCell ref="AC3:AC6"/>
    <mergeCell ref="AD3:AD5"/>
    <mergeCell ref="AE3:AE4"/>
    <mergeCell ref="AB5:AB6"/>
    <mergeCell ref="T3:T4"/>
    <mergeCell ref="U3:U6"/>
    <mergeCell ref="V3:V5"/>
    <mergeCell ref="W3:W4"/>
    <mergeCell ref="X3:X4"/>
    <mergeCell ref="Y3:Y6"/>
    <mergeCell ref="X5:X6"/>
    <mergeCell ref="AR5:AR6"/>
    <mergeCell ref="AV5:AV6"/>
    <mergeCell ref="A7:A10"/>
    <mergeCell ref="B7:B9"/>
    <mergeCell ref="C7:C8"/>
    <mergeCell ref="D7:D8"/>
    <mergeCell ref="E7:E10"/>
    <mergeCell ref="F7:F9"/>
    <mergeCell ref="G7:G8"/>
    <mergeCell ref="H7:H8"/>
    <mergeCell ref="AR3:AR4"/>
    <mergeCell ref="AS3:AS6"/>
    <mergeCell ref="AT3:AT5"/>
    <mergeCell ref="AU3:AU4"/>
    <mergeCell ref="AV3:AV4"/>
    <mergeCell ref="D5:D6"/>
    <mergeCell ref="H5:H6"/>
    <mergeCell ref="L5:L6"/>
    <mergeCell ref="P5:P6"/>
    <mergeCell ref="T5:T6"/>
    <mergeCell ref="AL3:AL5"/>
    <mergeCell ref="AM3:AM4"/>
    <mergeCell ref="AN3:AN4"/>
    <mergeCell ref="AO3:AO6"/>
    <mergeCell ref="AP3:AP5"/>
    <mergeCell ref="AQ3:AQ4"/>
    <mergeCell ref="AN5:AN6"/>
    <mergeCell ref="AF3:AF4"/>
    <mergeCell ref="AG3:AG6"/>
    <mergeCell ref="AH3:AH5"/>
    <mergeCell ref="AI3:AI4"/>
    <mergeCell ref="AJ3:AJ4"/>
    <mergeCell ref="U7:U10"/>
    <mergeCell ref="V7:V9"/>
    <mergeCell ref="W7:W8"/>
    <mergeCell ref="X7:X8"/>
    <mergeCell ref="Y7:Y10"/>
    <mergeCell ref="Z7:Z9"/>
    <mergeCell ref="O7:O8"/>
    <mergeCell ref="P7:P8"/>
    <mergeCell ref="Q7:Q10"/>
    <mergeCell ref="R7:R9"/>
    <mergeCell ref="S7:S8"/>
    <mergeCell ref="T7:T8"/>
    <mergeCell ref="I7:I10"/>
    <mergeCell ref="J7:J9"/>
    <mergeCell ref="K7:K8"/>
    <mergeCell ref="L7:L8"/>
    <mergeCell ref="M7:M10"/>
    <mergeCell ref="N7:N9"/>
    <mergeCell ref="AN9:AN10"/>
    <mergeCell ref="AR9:AR10"/>
    <mergeCell ref="AG7:AG10"/>
    <mergeCell ref="AH7:AH9"/>
    <mergeCell ref="AI7:AI8"/>
    <mergeCell ref="AJ7:AJ8"/>
    <mergeCell ref="AK7:AK10"/>
    <mergeCell ref="AL7:AL9"/>
    <mergeCell ref="AJ9:AJ10"/>
    <mergeCell ref="AA7:AA8"/>
    <mergeCell ref="AB7:AB8"/>
    <mergeCell ref="AC7:AC10"/>
    <mergeCell ref="AD7:AD9"/>
    <mergeCell ref="AE7:AE8"/>
    <mergeCell ref="AF7:AF8"/>
    <mergeCell ref="AB9:AB10"/>
    <mergeCell ref="AF9:AF10"/>
    <mergeCell ref="J11:J13"/>
    <mergeCell ref="K11:K12"/>
    <mergeCell ref="L11:L12"/>
    <mergeCell ref="M11:M14"/>
    <mergeCell ref="N11:N13"/>
    <mergeCell ref="O11:O12"/>
    <mergeCell ref="AV9:AV10"/>
    <mergeCell ref="A11:A14"/>
    <mergeCell ref="B11:B13"/>
    <mergeCell ref="C11:C12"/>
    <mergeCell ref="D11:D12"/>
    <mergeCell ref="E11:E14"/>
    <mergeCell ref="F11:F13"/>
    <mergeCell ref="G11:G12"/>
    <mergeCell ref="H11:H12"/>
    <mergeCell ref="I11:I14"/>
    <mergeCell ref="AS7:AS10"/>
    <mergeCell ref="AT7:AT9"/>
    <mergeCell ref="AU7:AU8"/>
    <mergeCell ref="AV7:AV8"/>
    <mergeCell ref="D9:D10"/>
    <mergeCell ref="H9:H10"/>
    <mergeCell ref="L9:L10"/>
    <mergeCell ref="P9:P10"/>
    <mergeCell ref="T9:T10"/>
    <mergeCell ref="X9:X10"/>
    <mergeCell ref="AM7:AM8"/>
    <mergeCell ref="AN7:AN8"/>
    <mergeCell ref="AO7:AO10"/>
    <mergeCell ref="AP7:AP9"/>
    <mergeCell ref="AQ7:AQ8"/>
    <mergeCell ref="AR7:AR8"/>
    <mergeCell ref="AL11:AL13"/>
    <mergeCell ref="AM11:AM12"/>
    <mergeCell ref="AJ13:AJ14"/>
    <mergeCell ref="AB11:AB12"/>
    <mergeCell ref="AC11:AC14"/>
    <mergeCell ref="AD11:AD13"/>
    <mergeCell ref="AE11:AE12"/>
    <mergeCell ref="AF11:AF12"/>
    <mergeCell ref="AG11:AG14"/>
    <mergeCell ref="AF13:AF14"/>
    <mergeCell ref="V11:V13"/>
    <mergeCell ref="W11:W12"/>
    <mergeCell ref="X11:X12"/>
    <mergeCell ref="Y11:Y14"/>
    <mergeCell ref="Z11:Z13"/>
    <mergeCell ref="AA11:AA12"/>
    <mergeCell ref="P11:P12"/>
    <mergeCell ref="Q11:Q14"/>
    <mergeCell ref="R11:R13"/>
    <mergeCell ref="S11:S12"/>
    <mergeCell ref="T11:T12"/>
    <mergeCell ref="U11:U14"/>
    <mergeCell ref="AV13:AV14"/>
    <mergeCell ref="A15:A18"/>
    <mergeCell ref="B15:B17"/>
    <mergeCell ref="C15:C16"/>
    <mergeCell ref="D15:D16"/>
    <mergeCell ref="E15:E18"/>
    <mergeCell ref="F15:F17"/>
    <mergeCell ref="G15:G16"/>
    <mergeCell ref="H15:H16"/>
    <mergeCell ref="I15:I18"/>
    <mergeCell ref="AT11:AT13"/>
    <mergeCell ref="AU11:AU12"/>
    <mergeCell ref="AV11:AV12"/>
    <mergeCell ref="D13:D14"/>
    <mergeCell ref="H13:H14"/>
    <mergeCell ref="L13:L14"/>
    <mergeCell ref="P13:P14"/>
    <mergeCell ref="T13:T14"/>
    <mergeCell ref="X13:X14"/>
    <mergeCell ref="AB13:AB14"/>
    <mergeCell ref="AN11:AN12"/>
    <mergeCell ref="AO11:AO14"/>
    <mergeCell ref="AP11:AP13"/>
    <mergeCell ref="AQ11:AQ12"/>
    <mergeCell ref="AR11:AR12"/>
    <mergeCell ref="AS11:AS14"/>
    <mergeCell ref="AN13:AN14"/>
    <mergeCell ref="AR13:AR14"/>
    <mergeCell ref="AH11:AH13"/>
    <mergeCell ref="AI11:AI12"/>
    <mergeCell ref="AJ11:AJ12"/>
    <mergeCell ref="AK11:AK14"/>
    <mergeCell ref="V15:V17"/>
    <mergeCell ref="W15:W16"/>
    <mergeCell ref="X15:X16"/>
    <mergeCell ref="Y15:Y18"/>
    <mergeCell ref="Z15:Z17"/>
    <mergeCell ref="AA15:AA16"/>
    <mergeCell ref="P15:P16"/>
    <mergeCell ref="Q15:Q18"/>
    <mergeCell ref="R15:R17"/>
    <mergeCell ref="S15:S16"/>
    <mergeCell ref="T15:T16"/>
    <mergeCell ref="U15:U18"/>
    <mergeCell ref="J15:J17"/>
    <mergeCell ref="K15:K16"/>
    <mergeCell ref="L15:L16"/>
    <mergeCell ref="M15:M18"/>
    <mergeCell ref="N15:N17"/>
    <mergeCell ref="O15:O16"/>
    <mergeCell ref="AN15:AN16"/>
    <mergeCell ref="AO15:AO18"/>
    <mergeCell ref="AP15:AP17"/>
    <mergeCell ref="AQ15:AQ16"/>
    <mergeCell ref="AR15:AR16"/>
    <mergeCell ref="AS15:AS18"/>
    <mergeCell ref="AN17:AN18"/>
    <mergeCell ref="AR17:AR18"/>
    <mergeCell ref="AH15:AH17"/>
    <mergeCell ref="AI15:AI16"/>
    <mergeCell ref="AJ15:AJ16"/>
    <mergeCell ref="AK15:AK18"/>
    <mergeCell ref="AL15:AL17"/>
    <mergeCell ref="AM15:AM16"/>
    <mergeCell ref="AJ17:AJ18"/>
    <mergeCell ref="AB15:AB16"/>
    <mergeCell ref="AC15:AC18"/>
    <mergeCell ref="AD15:AD17"/>
    <mergeCell ref="AE15:AE16"/>
    <mergeCell ref="AF15:AF16"/>
    <mergeCell ref="AG15:AG18"/>
    <mergeCell ref="AF17:AF18"/>
    <mergeCell ref="P19:P20"/>
    <mergeCell ref="Q19:Q22"/>
    <mergeCell ref="R19:R21"/>
    <mergeCell ref="S19:S20"/>
    <mergeCell ref="T19:T20"/>
    <mergeCell ref="U19:U22"/>
    <mergeCell ref="J19:J21"/>
    <mergeCell ref="K19:K20"/>
    <mergeCell ref="L19:L20"/>
    <mergeCell ref="M19:M22"/>
    <mergeCell ref="N19:N21"/>
    <mergeCell ref="O19:O20"/>
    <mergeCell ref="AV17:AV18"/>
    <mergeCell ref="A19:A22"/>
    <mergeCell ref="B19:B21"/>
    <mergeCell ref="C19:C20"/>
    <mergeCell ref="D19:D20"/>
    <mergeCell ref="E19:E22"/>
    <mergeCell ref="F19:F21"/>
    <mergeCell ref="G19:G20"/>
    <mergeCell ref="H19:H20"/>
    <mergeCell ref="I19:I22"/>
    <mergeCell ref="AT15:AT17"/>
    <mergeCell ref="AU15:AU16"/>
    <mergeCell ref="AV15:AV16"/>
    <mergeCell ref="D17:D18"/>
    <mergeCell ref="H17:H18"/>
    <mergeCell ref="L17:L18"/>
    <mergeCell ref="P17:P18"/>
    <mergeCell ref="T17:T18"/>
    <mergeCell ref="X17:X18"/>
    <mergeCell ref="AB17:AB18"/>
    <mergeCell ref="AN21:AN22"/>
    <mergeCell ref="AR21:AR22"/>
    <mergeCell ref="AH19:AH21"/>
    <mergeCell ref="AI19:AI20"/>
    <mergeCell ref="AJ19:AJ20"/>
    <mergeCell ref="AK19:AK22"/>
    <mergeCell ref="AL19:AL21"/>
    <mergeCell ref="AM19:AM20"/>
    <mergeCell ref="AJ21:AJ22"/>
    <mergeCell ref="AB19:AB20"/>
    <mergeCell ref="AC19:AC22"/>
    <mergeCell ref="AD19:AD21"/>
    <mergeCell ref="AE19:AE20"/>
    <mergeCell ref="AF19:AF20"/>
    <mergeCell ref="AG19:AG22"/>
    <mergeCell ref="AF21:AF22"/>
    <mergeCell ref="V19:V21"/>
    <mergeCell ref="W19:W20"/>
    <mergeCell ref="X19:X20"/>
    <mergeCell ref="Y19:Y22"/>
    <mergeCell ref="Z19:Z21"/>
    <mergeCell ref="AA19:AA20"/>
    <mergeCell ref="J23:J25"/>
    <mergeCell ref="K23:K24"/>
    <mergeCell ref="L23:L24"/>
    <mergeCell ref="M23:M26"/>
    <mergeCell ref="N23:N25"/>
    <mergeCell ref="O23:O24"/>
    <mergeCell ref="AV21:AV22"/>
    <mergeCell ref="A23:A26"/>
    <mergeCell ref="B23:B25"/>
    <mergeCell ref="C23:C24"/>
    <mergeCell ref="D23:D24"/>
    <mergeCell ref="E23:E26"/>
    <mergeCell ref="F23:F25"/>
    <mergeCell ref="G23:G24"/>
    <mergeCell ref="H23:H24"/>
    <mergeCell ref="I23:I26"/>
    <mergeCell ref="AT19:AT21"/>
    <mergeCell ref="AU19:AU20"/>
    <mergeCell ref="AV19:AV20"/>
    <mergeCell ref="D21:D22"/>
    <mergeCell ref="H21:H22"/>
    <mergeCell ref="L21:L22"/>
    <mergeCell ref="P21:P22"/>
    <mergeCell ref="T21:T22"/>
    <mergeCell ref="X21:X22"/>
    <mergeCell ref="AB21:AB22"/>
    <mergeCell ref="AN19:AN20"/>
    <mergeCell ref="AO19:AO22"/>
    <mergeCell ref="AP19:AP21"/>
    <mergeCell ref="AQ19:AQ20"/>
    <mergeCell ref="AR19:AR20"/>
    <mergeCell ref="AS19:AS22"/>
    <mergeCell ref="AL23:AL25"/>
    <mergeCell ref="AM23:AM24"/>
    <mergeCell ref="AJ25:AJ26"/>
    <mergeCell ref="AB23:AB24"/>
    <mergeCell ref="AC23:AC26"/>
    <mergeCell ref="AD23:AD25"/>
    <mergeCell ref="AE23:AE24"/>
    <mergeCell ref="AF23:AF24"/>
    <mergeCell ref="AG23:AG26"/>
    <mergeCell ref="AF25:AF26"/>
    <mergeCell ref="V23:V25"/>
    <mergeCell ref="W23:W24"/>
    <mergeCell ref="X23:X24"/>
    <mergeCell ref="Y23:Y26"/>
    <mergeCell ref="Z23:Z25"/>
    <mergeCell ref="AA23:AA24"/>
    <mergeCell ref="P23:P24"/>
    <mergeCell ref="Q23:Q26"/>
    <mergeCell ref="R23:R25"/>
    <mergeCell ref="S23:S24"/>
    <mergeCell ref="T23:T24"/>
    <mergeCell ref="U23:U26"/>
    <mergeCell ref="AV25:AV26"/>
    <mergeCell ref="A27:A30"/>
    <mergeCell ref="B27:B29"/>
    <mergeCell ref="C27:C28"/>
    <mergeCell ref="D27:D28"/>
    <mergeCell ref="E27:E30"/>
    <mergeCell ref="F27:F29"/>
    <mergeCell ref="G27:G28"/>
    <mergeCell ref="H27:H28"/>
    <mergeCell ref="I27:I30"/>
    <mergeCell ref="AT23:AT25"/>
    <mergeCell ref="AU23:AU24"/>
    <mergeCell ref="AV23:AV24"/>
    <mergeCell ref="D25:D26"/>
    <mergeCell ref="H25:H26"/>
    <mergeCell ref="L25:L26"/>
    <mergeCell ref="P25:P26"/>
    <mergeCell ref="T25:T26"/>
    <mergeCell ref="X25:X26"/>
    <mergeCell ref="AB25:AB26"/>
    <mergeCell ref="AN23:AN24"/>
    <mergeCell ref="AO23:AO26"/>
    <mergeCell ref="AP23:AP25"/>
    <mergeCell ref="AQ23:AQ24"/>
    <mergeCell ref="AR23:AR24"/>
    <mergeCell ref="AS23:AS26"/>
    <mergeCell ref="AN25:AN26"/>
    <mergeCell ref="AR25:AR26"/>
    <mergeCell ref="AH23:AH25"/>
    <mergeCell ref="AI23:AI24"/>
    <mergeCell ref="AJ23:AJ24"/>
    <mergeCell ref="AK23:AK26"/>
    <mergeCell ref="V27:V29"/>
    <mergeCell ref="W27:W28"/>
    <mergeCell ref="X27:X28"/>
    <mergeCell ref="Y27:Y30"/>
    <mergeCell ref="Z27:Z29"/>
    <mergeCell ref="AA27:AA28"/>
    <mergeCell ref="P27:P28"/>
    <mergeCell ref="Q27:Q30"/>
    <mergeCell ref="R27:R29"/>
    <mergeCell ref="S27:S28"/>
    <mergeCell ref="T27:T28"/>
    <mergeCell ref="U27:U30"/>
    <mergeCell ref="J27:J29"/>
    <mergeCell ref="K27:K28"/>
    <mergeCell ref="L27:L28"/>
    <mergeCell ref="M27:M30"/>
    <mergeCell ref="N27:N29"/>
    <mergeCell ref="O27:O28"/>
    <mergeCell ref="AN27:AN28"/>
    <mergeCell ref="AO27:AO30"/>
    <mergeCell ref="AP27:AP29"/>
    <mergeCell ref="AQ27:AQ28"/>
    <mergeCell ref="AR27:AR28"/>
    <mergeCell ref="AS27:AS30"/>
    <mergeCell ref="AN29:AN30"/>
    <mergeCell ref="AR29:AR30"/>
    <mergeCell ref="AH27:AH29"/>
    <mergeCell ref="AI27:AI28"/>
    <mergeCell ref="AJ27:AJ28"/>
    <mergeCell ref="AK27:AK30"/>
    <mergeCell ref="AL27:AL29"/>
    <mergeCell ref="AM27:AM28"/>
    <mergeCell ref="AJ29:AJ30"/>
    <mergeCell ref="AB27:AB28"/>
    <mergeCell ref="AC27:AC30"/>
    <mergeCell ref="AD27:AD29"/>
    <mergeCell ref="AE27:AE28"/>
    <mergeCell ref="AF27:AF28"/>
    <mergeCell ref="AG27:AG30"/>
    <mergeCell ref="AF29:AF30"/>
    <mergeCell ref="P31:P32"/>
    <mergeCell ref="Q31:Q34"/>
    <mergeCell ref="R31:R33"/>
    <mergeCell ref="S31:S32"/>
    <mergeCell ref="T31:T32"/>
    <mergeCell ref="U31:U34"/>
    <mergeCell ref="J31:J33"/>
    <mergeCell ref="K31:K32"/>
    <mergeCell ref="L31:L32"/>
    <mergeCell ref="M31:M34"/>
    <mergeCell ref="N31:N33"/>
    <mergeCell ref="O31:O32"/>
    <mergeCell ref="AV29:AV30"/>
    <mergeCell ref="A31:A34"/>
    <mergeCell ref="B31:B33"/>
    <mergeCell ref="C31:C32"/>
    <mergeCell ref="D31:D32"/>
    <mergeCell ref="E31:E34"/>
    <mergeCell ref="F31:F33"/>
    <mergeCell ref="G31:G32"/>
    <mergeCell ref="H31:H32"/>
    <mergeCell ref="I31:I34"/>
    <mergeCell ref="AT27:AT29"/>
    <mergeCell ref="AU27:AU28"/>
    <mergeCell ref="AV27:AV28"/>
    <mergeCell ref="D29:D30"/>
    <mergeCell ref="H29:H30"/>
    <mergeCell ref="L29:L30"/>
    <mergeCell ref="P29:P30"/>
    <mergeCell ref="T29:T30"/>
    <mergeCell ref="X29:X30"/>
    <mergeCell ref="AB29:AB30"/>
    <mergeCell ref="AN33:AN34"/>
    <mergeCell ref="AR33:AR34"/>
    <mergeCell ref="AH31:AH33"/>
    <mergeCell ref="AI31:AI32"/>
    <mergeCell ref="AJ31:AJ32"/>
    <mergeCell ref="AK31:AK34"/>
    <mergeCell ref="AL31:AL33"/>
    <mergeCell ref="AM31:AM32"/>
    <mergeCell ref="AJ33:AJ34"/>
    <mergeCell ref="AB31:AB32"/>
    <mergeCell ref="AC31:AC34"/>
    <mergeCell ref="AD31:AD33"/>
    <mergeCell ref="AE31:AE32"/>
    <mergeCell ref="AF31:AF32"/>
    <mergeCell ref="AG31:AG34"/>
    <mergeCell ref="AF33:AF34"/>
    <mergeCell ref="V31:V33"/>
    <mergeCell ref="W31:W32"/>
    <mergeCell ref="X31:X32"/>
    <mergeCell ref="Y31:Y34"/>
    <mergeCell ref="Z31:Z33"/>
    <mergeCell ref="AA31:AA32"/>
    <mergeCell ref="J35:J37"/>
    <mergeCell ref="K35:K36"/>
    <mergeCell ref="L35:L36"/>
    <mergeCell ref="M35:M38"/>
    <mergeCell ref="N35:N37"/>
    <mergeCell ref="O35:O36"/>
    <mergeCell ref="AV33:AV34"/>
    <mergeCell ref="A35:A38"/>
    <mergeCell ref="B35:B37"/>
    <mergeCell ref="C35:C36"/>
    <mergeCell ref="D35:D36"/>
    <mergeCell ref="E35:E38"/>
    <mergeCell ref="F35:F37"/>
    <mergeCell ref="G35:G36"/>
    <mergeCell ref="H35:H36"/>
    <mergeCell ref="I35:I38"/>
    <mergeCell ref="AT31:AT33"/>
    <mergeCell ref="AU31:AU32"/>
    <mergeCell ref="AV31:AV32"/>
    <mergeCell ref="D33:D34"/>
    <mergeCell ref="H33:H34"/>
    <mergeCell ref="L33:L34"/>
    <mergeCell ref="P33:P34"/>
    <mergeCell ref="T33:T34"/>
    <mergeCell ref="X33:X34"/>
    <mergeCell ref="AB33:AB34"/>
    <mergeCell ref="AN31:AN32"/>
    <mergeCell ref="AO31:AO34"/>
    <mergeCell ref="AP31:AP33"/>
    <mergeCell ref="AQ31:AQ32"/>
    <mergeCell ref="AR31:AR32"/>
    <mergeCell ref="AS31:AS34"/>
    <mergeCell ref="AL35:AL37"/>
    <mergeCell ref="AM35:AM36"/>
    <mergeCell ref="AJ37:AJ38"/>
    <mergeCell ref="AB35:AB36"/>
    <mergeCell ref="AC35:AC38"/>
    <mergeCell ref="AD35:AD37"/>
    <mergeCell ref="AE35:AE36"/>
    <mergeCell ref="AF35:AF36"/>
    <mergeCell ref="AG35:AG38"/>
    <mergeCell ref="AF37:AF38"/>
    <mergeCell ref="V35:V37"/>
    <mergeCell ref="W35:W36"/>
    <mergeCell ref="X35:X36"/>
    <mergeCell ref="Y35:Y38"/>
    <mergeCell ref="Z35:Z37"/>
    <mergeCell ref="AA35:AA36"/>
    <mergeCell ref="P35:P36"/>
    <mergeCell ref="Q35:Q38"/>
    <mergeCell ref="R35:R37"/>
    <mergeCell ref="S35:S36"/>
    <mergeCell ref="T35:T36"/>
    <mergeCell ref="U35:U38"/>
    <mergeCell ref="AV37:AV38"/>
    <mergeCell ref="A39:A42"/>
    <mergeCell ref="B39:B41"/>
    <mergeCell ref="C39:C40"/>
    <mergeCell ref="D39:D40"/>
    <mergeCell ref="E39:E42"/>
    <mergeCell ref="F39:F41"/>
    <mergeCell ref="G39:G40"/>
    <mergeCell ref="H39:H40"/>
    <mergeCell ref="I39:I42"/>
    <mergeCell ref="AT35:AT37"/>
    <mergeCell ref="AU35:AU36"/>
    <mergeCell ref="AV35:AV36"/>
    <mergeCell ref="D37:D38"/>
    <mergeCell ref="H37:H38"/>
    <mergeCell ref="L37:L38"/>
    <mergeCell ref="P37:P38"/>
    <mergeCell ref="T37:T38"/>
    <mergeCell ref="X37:X38"/>
    <mergeCell ref="AB37:AB38"/>
    <mergeCell ref="AN35:AN36"/>
    <mergeCell ref="AO35:AO38"/>
    <mergeCell ref="AP35:AP37"/>
    <mergeCell ref="AQ35:AQ36"/>
    <mergeCell ref="AR35:AR36"/>
    <mergeCell ref="AS35:AS38"/>
    <mergeCell ref="AN37:AN38"/>
    <mergeCell ref="AR37:AR38"/>
    <mergeCell ref="AH35:AH37"/>
    <mergeCell ref="AI35:AI36"/>
    <mergeCell ref="AJ35:AJ36"/>
    <mergeCell ref="AK35:AK38"/>
    <mergeCell ref="V39:V41"/>
    <mergeCell ref="W39:W40"/>
    <mergeCell ref="X39:X40"/>
    <mergeCell ref="Y39:Y42"/>
    <mergeCell ref="Z39:Z41"/>
    <mergeCell ref="AA39:AA40"/>
    <mergeCell ref="P39:P40"/>
    <mergeCell ref="Q39:Q42"/>
    <mergeCell ref="R39:R41"/>
    <mergeCell ref="S39:S40"/>
    <mergeCell ref="T39:T40"/>
    <mergeCell ref="U39:U42"/>
    <mergeCell ref="J39:J41"/>
    <mergeCell ref="K39:K40"/>
    <mergeCell ref="L39:L40"/>
    <mergeCell ref="M39:M42"/>
    <mergeCell ref="N39:N41"/>
    <mergeCell ref="O39:O40"/>
    <mergeCell ref="AN39:AN40"/>
    <mergeCell ref="AO39:AO42"/>
    <mergeCell ref="AP39:AP41"/>
    <mergeCell ref="AQ39:AQ40"/>
    <mergeCell ref="AR39:AR40"/>
    <mergeCell ref="AS39:AS42"/>
    <mergeCell ref="AN41:AN42"/>
    <mergeCell ref="AR41:AR42"/>
    <mergeCell ref="AH39:AH41"/>
    <mergeCell ref="AI39:AI40"/>
    <mergeCell ref="AJ39:AJ40"/>
    <mergeCell ref="AK39:AK42"/>
    <mergeCell ref="AL39:AL41"/>
    <mergeCell ref="AM39:AM40"/>
    <mergeCell ref="AJ41:AJ42"/>
    <mergeCell ref="AB39:AB40"/>
    <mergeCell ref="AC39:AC42"/>
    <mergeCell ref="AD39:AD41"/>
    <mergeCell ref="AE39:AE40"/>
    <mergeCell ref="AF39:AF40"/>
    <mergeCell ref="AG39:AG42"/>
    <mergeCell ref="AF41:AF42"/>
    <mergeCell ref="P43:P44"/>
    <mergeCell ref="Q43:Q46"/>
    <mergeCell ref="R43:R45"/>
    <mergeCell ref="S43:S44"/>
    <mergeCell ref="T43:T44"/>
    <mergeCell ref="U43:U46"/>
    <mergeCell ref="J43:J45"/>
    <mergeCell ref="K43:K44"/>
    <mergeCell ref="L43:L44"/>
    <mergeCell ref="M43:M46"/>
    <mergeCell ref="N43:N45"/>
    <mergeCell ref="O43:O44"/>
    <mergeCell ref="AV41:AV42"/>
    <mergeCell ref="A43:A46"/>
    <mergeCell ref="B43:B45"/>
    <mergeCell ref="C43:C44"/>
    <mergeCell ref="D43:D44"/>
    <mergeCell ref="E43:E46"/>
    <mergeCell ref="F43:F45"/>
    <mergeCell ref="G43:G44"/>
    <mergeCell ref="H43:H44"/>
    <mergeCell ref="I43:I46"/>
    <mergeCell ref="AT39:AT41"/>
    <mergeCell ref="AU39:AU40"/>
    <mergeCell ref="AV39:AV40"/>
    <mergeCell ref="D41:D42"/>
    <mergeCell ref="H41:H42"/>
    <mergeCell ref="L41:L42"/>
    <mergeCell ref="P41:P42"/>
    <mergeCell ref="T41:T42"/>
    <mergeCell ref="X41:X42"/>
    <mergeCell ref="AB41:AB42"/>
    <mergeCell ref="AN45:AN46"/>
    <mergeCell ref="AR45:AR46"/>
    <mergeCell ref="AH43:AH45"/>
    <mergeCell ref="AI43:AI44"/>
    <mergeCell ref="AJ43:AJ44"/>
    <mergeCell ref="AK43:AK46"/>
    <mergeCell ref="AL43:AL45"/>
    <mergeCell ref="AM43:AM44"/>
    <mergeCell ref="AJ45:AJ46"/>
    <mergeCell ref="AB43:AB44"/>
    <mergeCell ref="AC43:AC46"/>
    <mergeCell ref="AD43:AD45"/>
    <mergeCell ref="AE43:AE44"/>
    <mergeCell ref="AF43:AF44"/>
    <mergeCell ref="AG43:AG46"/>
    <mergeCell ref="AF45:AF46"/>
    <mergeCell ref="V43:V45"/>
    <mergeCell ref="W43:W44"/>
    <mergeCell ref="X43:X44"/>
    <mergeCell ref="Y43:Y46"/>
    <mergeCell ref="Z43:Z45"/>
    <mergeCell ref="AA43:AA44"/>
    <mergeCell ref="J47:J49"/>
    <mergeCell ref="K47:K48"/>
    <mergeCell ref="L47:L48"/>
    <mergeCell ref="M47:M50"/>
    <mergeCell ref="N47:N49"/>
    <mergeCell ref="O47:O48"/>
    <mergeCell ref="AV45:AV46"/>
    <mergeCell ref="A47:A50"/>
    <mergeCell ref="B47:B49"/>
    <mergeCell ref="C47:C48"/>
    <mergeCell ref="D47:D48"/>
    <mergeCell ref="E47:E50"/>
    <mergeCell ref="F47:F49"/>
    <mergeCell ref="G47:G48"/>
    <mergeCell ref="H47:H48"/>
    <mergeCell ref="I47:I50"/>
    <mergeCell ref="AT43:AT45"/>
    <mergeCell ref="AU43:AU44"/>
    <mergeCell ref="AV43:AV44"/>
    <mergeCell ref="D45:D46"/>
    <mergeCell ref="H45:H46"/>
    <mergeCell ref="L45:L46"/>
    <mergeCell ref="P45:P46"/>
    <mergeCell ref="T45:T46"/>
    <mergeCell ref="X45:X46"/>
    <mergeCell ref="AB45:AB46"/>
    <mergeCell ref="AN43:AN44"/>
    <mergeCell ref="AO43:AO46"/>
    <mergeCell ref="AP43:AP45"/>
    <mergeCell ref="AQ43:AQ44"/>
    <mergeCell ref="AR43:AR44"/>
    <mergeCell ref="AS43:AS46"/>
    <mergeCell ref="AL47:AL49"/>
    <mergeCell ref="AM47:AM48"/>
    <mergeCell ref="AJ49:AJ50"/>
    <mergeCell ref="AB47:AB48"/>
    <mergeCell ref="AC47:AC50"/>
    <mergeCell ref="AD47:AD49"/>
    <mergeCell ref="AE47:AE48"/>
    <mergeCell ref="AF47:AF48"/>
    <mergeCell ref="AG47:AG50"/>
    <mergeCell ref="AF49:AF50"/>
    <mergeCell ref="V47:V49"/>
    <mergeCell ref="W47:W48"/>
    <mergeCell ref="X47:X48"/>
    <mergeCell ref="Y47:Y50"/>
    <mergeCell ref="Z47:Z49"/>
    <mergeCell ref="AA47:AA48"/>
    <mergeCell ref="P47:P48"/>
    <mergeCell ref="Q47:Q50"/>
    <mergeCell ref="R47:R49"/>
    <mergeCell ref="S47:S48"/>
    <mergeCell ref="T47:T48"/>
    <mergeCell ref="U47:U50"/>
    <mergeCell ref="AV49:AV50"/>
    <mergeCell ref="A51:A54"/>
    <mergeCell ref="B51:B53"/>
    <mergeCell ref="C51:C52"/>
    <mergeCell ref="D51:D52"/>
    <mergeCell ref="E51:E54"/>
    <mergeCell ref="F51:F53"/>
    <mergeCell ref="G51:G52"/>
    <mergeCell ref="H51:H52"/>
    <mergeCell ref="I51:I54"/>
    <mergeCell ref="AT47:AT49"/>
    <mergeCell ref="AU47:AU48"/>
    <mergeCell ref="AV47:AV48"/>
    <mergeCell ref="D49:D50"/>
    <mergeCell ref="H49:H50"/>
    <mergeCell ref="L49:L50"/>
    <mergeCell ref="P49:P50"/>
    <mergeCell ref="T49:T50"/>
    <mergeCell ref="X49:X50"/>
    <mergeCell ref="AB49:AB50"/>
    <mergeCell ref="AN47:AN48"/>
    <mergeCell ref="AO47:AO50"/>
    <mergeCell ref="AP47:AP49"/>
    <mergeCell ref="AQ47:AQ48"/>
    <mergeCell ref="AR47:AR48"/>
    <mergeCell ref="AS47:AS50"/>
    <mergeCell ref="AN49:AN50"/>
    <mergeCell ref="AR49:AR50"/>
    <mergeCell ref="AH47:AH49"/>
    <mergeCell ref="AI47:AI48"/>
    <mergeCell ref="AJ47:AJ48"/>
    <mergeCell ref="AK47:AK50"/>
    <mergeCell ref="V51:V53"/>
    <mergeCell ref="W51:W52"/>
    <mergeCell ref="X51:X52"/>
    <mergeCell ref="Y51:Y54"/>
    <mergeCell ref="Z51:Z53"/>
    <mergeCell ref="AA51:AA52"/>
    <mergeCell ref="P51:P52"/>
    <mergeCell ref="Q51:Q54"/>
    <mergeCell ref="R51:R53"/>
    <mergeCell ref="S51:S52"/>
    <mergeCell ref="T51:T52"/>
    <mergeCell ref="U51:U54"/>
    <mergeCell ref="J51:J53"/>
    <mergeCell ref="K51:K52"/>
    <mergeCell ref="L51:L52"/>
    <mergeCell ref="M51:M54"/>
    <mergeCell ref="N51:N53"/>
    <mergeCell ref="O51:O52"/>
    <mergeCell ref="AN51:AN52"/>
    <mergeCell ref="AO51:AO54"/>
    <mergeCell ref="AP51:AP53"/>
    <mergeCell ref="AQ51:AQ52"/>
    <mergeCell ref="AR51:AR52"/>
    <mergeCell ref="AS51:AS54"/>
    <mergeCell ref="AN53:AN54"/>
    <mergeCell ref="AR53:AR54"/>
    <mergeCell ref="AH51:AH53"/>
    <mergeCell ref="AI51:AI52"/>
    <mergeCell ref="AJ51:AJ52"/>
    <mergeCell ref="AK51:AK54"/>
    <mergeCell ref="AL51:AL53"/>
    <mergeCell ref="AM51:AM52"/>
    <mergeCell ref="AJ53:AJ54"/>
    <mergeCell ref="AB51:AB52"/>
    <mergeCell ref="AC51:AC54"/>
    <mergeCell ref="AD51:AD53"/>
    <mergeCell ref="AE51:AE52"/>
    <mergeCell ref="AF51:AF52"/>
    <mergeCell ref="AG51:AG54"/>
    <mergeCell ref="AF53:AF54"/>
    <mergeCell ref="P55:P56"/>
    <mergeCell ref="Q55:Q58"/>
    <mergeCell ref="R55:R57"/>
    <mergeCell ref="S55:S56"/>
    <mergeCell ref="T55:T56"/>
    <mergeCell ref="U55:U58"/>
    <mergeCell ref="J55:J57"/>
    <mergeCell ref="K55:K56"/>
    <mergeCell ref="L55:L56"/>
    <mergeCell ref="M55:M58"/>
    <mergeCell ref="N55:N57"/>
    <mergeCell ref="O55:O56"/>
    <mergeCell ref="AV53:AV54"/>
    <mergeCell ref="A55:A58"/>
    <mergeCell ref="B55:B57"/>
    <mergeCell ref="C55:C56"/>
    <mergeCell ref="D55:D56"/>
    <mergeCell ref="E55:E58"/>
    <mergeCell ref="F55:F57"/>
    <mergeCell ref="G55:G56"/>
    <mergeCell ref="H55:H56"/>
    <mergeCell ref="I55:I58"/>
    <mergeCell ref="AT51:AT53"/>
    <mergeCell ref="AU51:AU52"/>
    <mergeCell ref="AV51:AV52"/>
    <mergeCell ref="D53:D54"/>
    <mergeCell ref="H53:H54"/>
    <mergeCell ref="L53:L54"/>
    <mergeCell ref="P53:P54"/>
    <mergeCell ref="T53:T54"/>
    <mergeCell ref="X53:X54"/>
    <mergeCell ref="AB53:AB54"/>
    <mergeCell ref="AN57:AN58"/>
    <mergeCell ref="AR57:AR58"/>
    <mergeCell ref="AH55:AH57"/>
    <mergeCell ref="AI55:AI56"/>
    <mergeCell ref="AJ55:AJ56"/>
    <mergeCell ref="AK55:AK58"/>
    <mergeCell ref="AL55:AL57"/>
    <mergeCell ref="AM55:AM56"/>
    <mergeCell ref="AJ57:AJ58"/>
    <mergeCell ref="AB55:AB56"/>
    <mergeCell ref="AC55:AC58"/>
    <mergeCell ref="AD55:AD57"/>
    <mergeCell ref="AE55:AE56"/>
    <mergeCell ref="AF55:AF56"/>
    <mergeCell ref="AG55:AG58"/>
    <mergeCell ref="AF57:AF58"/>
    <mergeCell ref="V55:V57"/>
    <mergeCell ref="W55:W56"/>
    <mergeCell ref="X55:X56"/>
    <mergeCell ref="Y55:Y58"/>
    <mergeCell ref="Z55:Z57"/>
    <mergeCell ref="AA55:AA56"/>
    <mergeCell ref="J59:J61"/>
    <mergeCell ref="K59:K60"/>
    <mergeCell ref="L59:L60"/>
    <mergeCell ref="M59:M62"/>
    <mergeCell ref="N59:N61"/>
    <mergeCell ref="O59:O60"/>
    <mergeCell ref="AV57:AV58"/>
    <mergeCell ref="A59:A62"/>
    <mergeCell ref="B59:B61"/>
    <mergeCell ref="C59:C60"/>
    <mergeCell ref="D59:D60"/>
    <mergeCell ref="E59:E62"/>
    <mergeCell ref="F59:F61"/>
    <mergeCell ref="G59:G60"/>
    <mergeCell ref="H59:H60"/>
    <mergeCell ref="I59:I62"/>
    <mergeCell ref="AT55:AT57"/>
    <mergeCell ref="AU55:AU56"/>
    <mergeCell ref="AV55:AV56"/>
    <mergeCell ref="D57:D58"/>
    <mergeCell ref="H57:H58"/>
    <mergeCell ref="L57:L58"/>
    <mergeCell ref="P57:P58"/>
    <mergeCell ref="T57:T58"/>
    <mergeCell ref="X57:X58"/>
    <mergeCell ref="AB57:AB58"/>
    <mergeCell ref="AN55:AN56"/>
    <mergeCell ref="AO55:AO58"/>
    <mergeCell ref="AP55:AP57"/>
    <mergeCell ref="AQ55:AQ56"/>
    <mergeCell ref="AR55:AR56"/>
    <mergeCell ref="AS55:AS58"/>
    <mergeCell ref="AL59:AL61"/>
    <mergeCell ref="AM59:AM60"/>
    <mergeCell ref="AJ61:AJ62"/>
    <mergeCell ref="AB59:AB60"/>
    <mergeCell ref="AC59:AC62"/>
    <mergeCell ref="AD59:AD61"/>
    <mergeCell ref="AE59:AE60"/>
    <mergeCell ref="AF59:AF60"/>
    <mergeCell ref="AG59:AG62"/>
    <mergeCell ref="AF61:AF62"/>
    <mergeCell ref="V59:V61"/>
    <mergeCell ref="W59:W60"/>
    <mergeCell ref="X59:X60"/>
    <mergeCell ref="Y59:Y62"/>
    <mergeCell ref="Z59:Z61"/>
    <mergeCell ref="AA59:AA60"/>
    <mergeCell ref="P59:P60"/>
    <mergeCell ref="Q59:Q62"/>
    <mergeCell ref="R59:R61"/>
    <mergeCell ref="S59:S60"/>
    <mergeCell ref="T59:T60"/>
    <mergeCell ref="U59:U62"/>
    <mergeCell ref="AV61:AV62"/>
    <mergeCell ref="A63:A66"/>
    <mergeCell ref="B63:B65"/>
    <mergeCell ref="C63:C64"/>
    <mergeCell ref="D63:D64"/>
    <mergeCell ref="E63:E66"/>
    <mergeCell ref="F63:F65"/>
    <mergeCell ref="G63:G64"/>
    <mergeCell ref="H63:H64"/>
    <mergeCell ref="I63:I66"/>
    <mergeCell ref="AT59:AT61"/>
    <mergeCell ref="AU59:AU60"/>
    <mergeCell ref="AV59:AV60"/>
    <mergeCell ref="D61:D62"/>
    <mergeCell ref="H61:H62"/>
    <mergeCell ref="L61:L62"/>
    <mergeCell ref="P61:P62"/>
    <mergeCell ref="T61:T62"/>
    <mergeCell ref="X61:X62"/>
    <mergeCell ref="AB61:AB62"/>
    <mergeCell ref="AN59:AN60"/>
    <mergeCell ref="AO59:AO62"/>
    <mergeCell ref="AP59:AP61"/>
    <mergeCell ref="AQ59:AQ60"/>
    <mergeCell ref="AR59:AR60"/>
    <mergeCell ref="AS59:AS62"/>
    <mergeCell ref="AN61:AN62"/>
    <mergeCell ref="AR61:AR62"/>
    <mergeCell ref="AH59:AH61"/>
    <mergeCell ref="AI59:AI60"/>
    <mergeCell ref="AJ59:AJ60"/>
    <mergeCell ref="AK59:AK62"/>
    <mergeCell ref="V63:V65"/>
    <mergeCell ref="W63:W64"/>
    <mergeCell ref="X63:X64"/>
    <mergeCell ref="Y63:Y66"/>
    <mergeCell ref="Z63:Z65"/>
    <mergeCell ref="AA63:AA64"/>
    <mergeCell ref="P63:P64"/>
    <mergeCell ref="Q63:Q66"/>
    <mergeCell ref="R63:R65"/>
    <mergeCell ref="S63:S64"/>
    <mergeCell ref="T63:T64"/>
    <mergeCell ref="U63:U66"/>
    <mergeCell ref="J63:J65"/>
    <mergeCell ref="K63:K64"/>
    <mergeCell ref="L63:L64"/>
    <mergeCell ref="M63:M66"/>
    <mergeCell ref="N63:N65"/>
    <mergeCell ref="O63:O64"/>
    <mergeCell ref="AN63:AN64"/>
    <mergeCell ref="AO63:AO66"/>
    <mergeCell ref="AP63:AP65"/>
    <mergeCell ref="AQ63:AQ64"/>
    <mergeCell ref="AR63:AR64"/>
    <mergeCell ref="AS63:AS66"/>
    <mergeCell ref="AN65:AN66"/>
    <mergeCell ref="AR65:AR66"/>
    <mergeCell ref="AH63:AH65"/>
    <mergeCell ref="AI63:AI64"/>
    <mergeCell ref="AJ63:AJ64"/>
    <mergeCell ref="AK63:AK66"/>
    <mergeCell ref="AL63:AL65"/>
    <mergeCell ref="AM63:AM64"/>
    <mergeCell ref="AJ65:AJ66"/>
    <mergeCell ref="AB63:AB64"/>
    <mergeCell ref="AC63:AC66"/>
    <mergeCell ref="AD63:AD65"/>
    <mergeCell ref="AE63:AE64"/>
    <mergeCell ref="AF63:AF64"/>
    <mergeCell ref="AG63:AG66"/>
    <mergeCell ref="AF65:AF66"/>
    <mergeCell ref="P67:P68"/>
    <mergeCell ref="Q67:Q70"/>
    <mergeCell ref="R67:R69"/>
    <mergeCell ref="S67:S68"/>
    <mergeCell ref="T67:T68"/>
    <mergeCell ref="U67:U70"/>
    <mergeCell ref="J67:J69"/>
    <mergeCell ref="K67:K68"/>
    <mergeCell ref="L67:L68"/>
    <mergeCell ref="M67:M70"/>
    <mergeCell ref="N67:N69"/>
    <mergeCell ref="O67:O68"/>
    <mergeCell ref="AV65:AV66"/>
    <mergeCell ref="A67:A70"/>
    <mergeCell ref="B67:B69"/>
    <mergeCell ref="C67:C68"/>
    <mergeCell ref="D67:D68"/>
    <mergeCell ref="E67:E70"/>
    <mergeCell ref="F67:F69"/>
    <mergeCell ref="G67:G68"/>
    <mergeCell ref="H67:H68"/>
    <mergeCell ref="I67:I70"/>
    <mergeCell ref="AT63:AT65"/>
    <mergeCell ref="AU63:AU64"/>
    <mergeCell ref="AV63:AV64"/>
    <mergeCell ref="D65:D66"/>
    <mergeCell ref="H65:H66"/>
    <mergeCell ref="L65:L66"/>
    <mergeCell ref="P65:P66"/>
    <mergeCell ref="T65:T66"/>
    <mergeCell ref="X65:X66"/>
    <mergeCell ref="AB65:AB66"/>
    <mergeCell ref="AN69:AN70"/>
    <mergeCell ref="AR69:AR70"/>
    <mergeCell ref="AH67:AH69"/>
    <mergeCell ref="AI67:AI68"/>
    <mergeCell ref="AJ67:AJ68"/>
    <mergeCell ref="AK67:AK70"/>
    <mergeCell ref="AL67:AL69"/>
    <mergeCell ref="AM67:AM68"/>
    <mergeCell ref="AJ69:AJ70"/>
    <mergeCell ref="AB67:AB68"/>
    <mergeCell ref="AC67:AC70"/>
    <mergeCell ref="AD67:AD69"/>
    <mergeCell ref="AE67:AE68"/>
    <mergeCell ref="AF67:AF68"/>
    <mergeCell ref="AG67:AG70"/>
    <mergeCell ref="AF69:AF70"/>
    <mergeCell ref="V67:V69"/>
    <mergeCell ref="W67:W68"/>
    <mergeCell ref="X67:X68"/>
    <mergeCell ref="Y67:Y70"/>
    <mergeCell ref="Z67:Z69"/>
    <mergeCell ref="AA67:AA68"/>
    <mergeCell ref="J71:J73"/>
    <mergeCell ref="K71:K72"/>
    <mergeCell ref="L71:L72"/>
    <mergeCell ref="M71:M74"/>
    <mergeCell ref="N71:N73"/>
    <mergeCell ref="O71:O72"/>
    <mergeCell ref="AV69:AV70"/>
    <mergeCell ref="A71:A74"/>
    <mergeCell ref="B71:B73"/>
    <mergeCell ref="C71:C72"/>
    <mergeCell ref="D71:D72"/>
    <mergeCell ref="E71:E74"/>
    <mergeCell ref="F71:F73"/>
    <mergeCell ref="G71:G72"/>
    <mergeCell ref="H71:H72"/>
    <mergeCell ref="I71:I74"/>
    <mergeCell ref="AT67:AT69"/>
    <mergeCell ref="AU67:AU68"/>
    <mergeCell ref="AV67:AV68"/>
    <mergeCell ref="D69:D70"/>
    <mergeCell ref="H69:H70"/>
    <mergeCell ref="L69:L70"/>
    <mergeCell ref="P69:P70"/>
    <mergeCell ref="T69:T70"/>
    <mergeCell ref="X69:X70"/>
    <mergeCell ref="AB69:AB70"/>
    <mergeCell ref="AN67:AN68"/>
    <mergeCell ref="AO67:AO70"/>
    <mergeCell ref="AP67:AP69"/>
    <mergeCell ref="AQ67:AQ68"/>
    <mergeCell ref="AR67:AR68"/>
    <mergeCell ref="AS67:AS70"/>
    <mergeCell ref="AL71:AL73"/>
    <mergeCell ref="AM71:AM72"/>
    <mergeCell ref="AJ73:AJ74"/>
    <mergeCell ref="AB71:AB72"/>
    <mergeCell ref="AC71:AC74"/>
    <mergeCell ref="AD71:AD73"/>
    <mergeCell ref="AE71:AE72"/>
    <mergeCell ref="AF71:AF72"/>
    <mergeCell ref="AG71:AG74"/>
    <mergeCell ref="AF73:AF74"/>
    <mergeCell ref="V71:V73"/>
    <mergeCell ref="W71:W72"/>
    <mergeCell ref="X71:X72"/>
    <mergeCell ref="Y71:Y74"/>
    <mergeCell ref="Z71:Z73"/>
    <mergeCell ref="AA71:AA72"/>
    <mergeCell ref="P71:P72"/>
    <mergeCell ref="Q71:Q74"/>
    <mergeCell ref="R71:R73"/>
    <mergeCell ref="S71:S72"/>
    <mergeCell ref="T71:T72"/>
    <mergeCell ref="U71:U74"/>
    <mergeCell ref="AV73:AV74"/>
    <mergeCell ref="A75:A78"/>
    <mergeCell ref="B75:B77"/>
    <mergeCell ref="C75:C76"/>
    <mergeCell ref="D75:D76"/>
    <mergeCell ref="E75:E78"/>
    <mergeCell ref="F75:F77"/>
    <mergeCell ref="G75:G76"/>
    <mergeCell ref="H75:H76"/>
    <mergeCell ref="I75:I78"/>
    <mergeCell ref="AT71:AT73"/>
    <mergeCell ref="AU71:AU72"/>
    <mergeCell ref="AV71:AV72"/>
    <mergeCell ref="D73:D74"/>
    <mergeCell ref="H73:H74"/>
    <mergeCell ref="L73:L74"/>
    <mergeCell ref="P73:P74"/>
    <mergeCell ref="T73:T74"/>
    <mergeCell ref="X73:X74"/>
    <mergeCell ref="AB73:AB74"/>
    <mergeCell ref="AN71:AN72"/>
    <mergeCell ref="AO71:AO74"/>
    <mergeCell ref="AP71:AP73"/>
    <mergeCell ref="AQ71:AQ72"/>
    <mergeCell ref="AR71:AR72"/>
    <mergeCell ref="AS71:AS74"/>
    <mergeCell ref="AN73:AN74"/>
    <mergeCell ref="AR73:AR74"/>
    <mergeCell ref="AH71:AH73"/>
    <mergeCell ref="AI71:AI72"/>
    <mergeCell ref="AJ71:AJ72"/>
    <mergeCell ref="AK71:AK74"/>
    <mergeCell ref="V75:V77"/>
    <mergeCell ref="W75:W76"/>
    <mergeCell ref="X75:X76"/>
    <mergeCell ref="Y75:Y78"/>
    <mergeCell ref="Z75:Z77"/>
    <mergeCell ref="AA75:AA76"/>
    <mergeCell ref="P75:P76"/>
    <mergeCell ref="Q75:Q78"/>
    <mergeCell ref="R75:R77"/>
    <mergeCell ref="S75:S76"/>
    <mergeCell ref="T75:T76"/>
    <mergeCell ref="U75:U78"/>
    <mergeCell ref="J75:J77"/>
    <mergeCell ref="K75:K76"/>
    <mergeCell ref="L75:L76"/>
    <mergeCell ref="M75:M78"/>
    <mergeCell ref="N75:N77"/>
    <mergeCell ref="O75:O76"/>
    <mergeCell ref="AN75:AN76"/>
    <mergeCell ref="AO75:AO78"/>
    <mergeCell ref="AP75:AP77"/>
    <mergeCell ref="AQ75:AQ76"/>
    <mergeCell ref="AR75:AR76"/>
    <mergeCell ref="AS75:AS78"/>
    <mergeCell ref="AN77:AN78"/>
    <mergeCell ref="AR77:AR78"/>
    <mergeCell ref="AH75:AH77"/>
    <mergeCell ref="AI75:AI76"/>
    <mergeCell ref="AJ75:AJ76"/>
    <mergeCell ref="AK75:AK78"/>
    <mergeCell ref="AL75:AL77"/>
    <mergeCell ref="AM75:AM76"/>
    <mergeCell ref="AJ77:AJ78"/>
    <mergeCell ref="AB75:AB76"/>
    <mergeCell ref="AC75:AC78"/>
    <mergeCell ref="AD75:AD77"/>
    <mergeCell ref="AE75:AE76"/>
    <mergeCell ref="AF75:AF76"/>
    <mergeCell ref="AG75:AG78"/>
    <mergeCell ref="AF77:AF78"/>
    <mergeCell ref="P79:P80"/>
    <mergeCell ref="Q79:Q82"/>
    <mergeCell ref="R79:R81"/>
    <mergeCell ref="S79:S80"/>
    <mergeCell ref="T79:T80"/>
    <mergeCell ref="U79:U82"/>
    <mergeCell ref="J79:J81"/>
    <mergeCell ref="K79:K80"/>
    <mergeCell ref="L79:L80"/>
    <mergeCell ref="M79:M82"/>
    <mergeCell ref="N79:N81"/>
    <mergeCell ref="O79:O80"/>
    <mergeCell ref="AV77:AV78"/>
    <mergeCell ref="A79:A82"/>
    <mergeCell ref="B79:B81"/>
    <mergeCell ref="C79:C80"/>
    <mergeCell ref="D79:D80"/>
    <mergeCell ref="E79:E82"/>
    <mergeCell ref="F79:F81"/>
    <mergeCell ref="G79:G80"/>
    <mergeCell ref="H79:H80"/>
    <mergeCell ref="I79:I82"/>
    <mergeCell ref="AT75:AT77"/>
    <mergeCell ref="AU75:AU76"/>
    <mergeCell ref="AV75:AV76"/>
    <mergeCell ref="D77:D78"/>
    <mergeCell ref="H77:H78"/>
    <mergeCell ref="L77:L78"/>
    <mergeCell ref="P77:P78"/>
    <mergeCell ref="T77:T78"/>
    <mergeCell ref="X77:X78"/>
    <mergeCell ref="AB77:AB78"/>
    <mergeCell ref="AN81:AN82"/>
    <mergeCell ref="AR81:AR82"/>
    <mergeCell ref="AH79:AH81"/>
    <mergeCell ref="AI79:AI80"/>
    <mergeCell ref="AJ79:AJ80"/>
    <mergeCell ref="AK79:AK82"/>
    <mergeCell ref="AL79:AL81"/>
    <mergeCell ref="AM79:AM80"/>
    <mergeCell ref="AJ81:AJ82"/>
    <mergeCell ref="AB79:AB80"/>
    <mergeCell ref="AC79:AC82"/>
    <mergeCell ref="AD79:AD81"/>
    <mergeCell ref="AE79:AE80"/>
    <mergeCell ref="AF79:AF80"/>
    <mergeCell ref="AG79:AG82"/>
    <mergeCell ref="AF81:AF82"/>
    <mergeCell ref="V79:V81"/>
    <mergeCell ref="W79:W80"/>
    <mergeCell ref="X79:X80"/>
    <mergeCell ref="Y79:Y82"/>
    <mergeCell ref="Z79:Z81"/>
    <mergeCell ref="AA79:AA80"/>
    <mergeCell ref="J83:J85"/>
    <mergeCell ref="K83:K84"/>
    <mergeCell ref="L83:L84"/>
    <mergeCell ref="M83:M86"/>
    <mergeCell ref="N83:N85"/>
    <mergeCell ref="O83:O84"/>
    <mergeCell ref="AV81:AV82"/>
    <mergeCell ref="A83:A86"/>
    <mergeCell ref="B83:B85"/>
    <mergeCell ref="C83:C84"/>
    <mergeCell ref="D83:D84"/>
    <mergeCell ref="E83:E86"/>
    <mergeCell ref="F83:F85"/>
    <mergeCell ref="G83:G84"/>
    <mergeCell ref="H83:H84"/>
    <mergeCell ref="I83:I86"/>
    <mergeCell ref="AT79:AT81"/>
    <mergeCell ref="AU79:AU80"/>
    <mergeCell ref="AV79:AV80"/>
    <mergeCell ref="D81:D82"/>
    <mergeCell ref="H81:H82"/>
    <mergeCell ref="L81:L82"/>
    <mergeCell ref="P81:P82"/>
    <mergeCell ref="T81:T82"/>
    <mergeCell ref="X81:X82"/>
    <mergeCell ref="AB81:AB82"/>
    <mergeCell ref="AN79:AN80"/>
    <mergeCell ref="AO79:AO82"/>
    <mergeCell ref="AP79:AP81"/>
    <mergeCell ref="AQ79:AQ80"/>
    <mergeCell ref="AR79:AR80"/>
    <mergeCell ref="AS79:AS82"/>
    <mergeCell ref="AL83:AL85"/>
    <mergeCell ref="AM83:AM84"/>
    <mergeCell ref="AJ85:AJ86"/>
    <mergeCell ref="AB83:AB84"/>
    <mergeCell ref="AC83:AC86"/>
    <mergeCell ref="AD83:AD85"/>
    <mergeCell ref="AE83:AE84"/>
    <mergeCell ref="AF83:AF84"/>
    <mergeCell ref="AG83:AG86"/>
    <mergeCell ref="AF85:AF86"/>
    <mergeCell ref="V83:V85"/>
    <mergeCell ref="W83:W84"/>
    <mergeCell ref="X83:X84"/>
    <mergeCell ref="Y83:Y86"/>
    <mergeCell ref="Z83:Z85"/>
    <mergeCell ref="AA83:AA84"/>
    <mergeCell ref="P83:P84"/>
    <mergeCell ref="Q83:Q86"/>
    <mergeCell ref="R83:R85"/>
    <mergeCell ref="S83:S84"/>
    <mergeCell ref="T83:T84"/>
    <mergeCell ref="U83:U86"/>
    <mergeCell ref="AV85:AV86"/>
    <mergeCell ref="A87:A90"/>
    <mergeCell ref="B87:B89"/>
    <mergeCell ref="C87:C88"/>
    <mergeCell ref="D87:D88"/>
    <mergeCell ref="E87:E90"/>
    <mergeCell ref="F87:F89"/>
    <mergeCell ref="G87:G88"/>
    <mergeCell ref="H87:H88"/>
    <mergeCell ref="I87:I90"/>
    <mergeCell ref="AT83:AT85"/>
    <mergeCell ref="AU83:AU84"/>
    <mergeCell ref="AV83:AV84"/>
    <mergeCell ref="D85:D86"/>
    <mergeCell ref="H85:H86"/>
    <mergeCell ref="L85:L86"/>
    <mergeCell ref="P85:P86"/>
    <mergeCell ref="T85:T86"/>
    <mergeCell ref="X85:X86"/>
    <mergeCell ref="AB85:AB86"/>
    <mergeCell ref="AN83:AN84"/>
    <mergeCell ref="AO83:AO86"/>
    <mergeCell ref="AP83:AP85"/>
    <mergeCell ref="AQ83:AQ84"/>
    <mergeCell ref="AR83:AR84"/>
    <mergeCell ref="AS83:AS86"/>
    <mergeCell ref="AN85:AN86"/>
    <mergeCell ref="AR85:AR86"/>
    <mergeCell ref="AH83:AH85"/>
    <mergeCell ref="AI83:AI84"/>
    <mergeCell ref="AJ83:AJ84"/>
    <mergeCell ref="AK83:AK86"/>
    <mergeCell ref="V87:V89"/>
    <mergeCell ref="W87:W88"/>
    <mergeCell ref="X87:X88"/>
    <mergeCell ref="Y87:Y90"/>
    <mergeCell ref="Z87:Z89"/>
    <mergeCell ref="AA87:AA88"/>
    <mergeCell ref="P87:P88"/>
    <mergeCell ref="Q87:Q90"/>
    <mergeCell ref="R87:R89"/>
    <mergeCell ref="S87:S88"/>
    <mergeCell ref="T87:T88"/>
    <mergeCell ref="U87:U90"/>
    <mergeCell ref="J87:J89"/>
    <mergeCell ref="K87:K88"/>
    <mergeCell ref="L87:L88"/>
    <mergeCell ref="M87:M90"/>
    <mergeCell ref="N87:N89"/>
    <mergeCell ref="O87:O88"/>
    <mergeCell ref="AN87:AN88"/>
    <mergeCell ref="AO87:AO90"/>
    <mergeCell ref="AP87:AP89"/>
    <mergeCell ref="AQ87:AQ88"/>
    <mergeCell ref="AR87:AR88"/>
    <mergeCell ref="AS87:AS90"/>
    <mergeCell ref="AN89:AN90"/>
    <mergeCell ref="AR89:AR90"/>
    <mergeCell ref="AH87:AH89"/>
    <mergeCell ref="AI87:AI88"/>
    <mergeCell ref="AJ87:AJ88"/>
    <mergeCell ref="AK87:AK90"/>
    <mergeCell ref="AL87:AL89"/>
    <mergeCell ref="AM87:AM88"/>
    <mergeCell ref="AJ89:AJ90"/>
    <mergeCell ref="AB87:AB88"/>
    <mergeCell ref="AC87:AC90"/>
    <mergeCell ref="AD87:AD89"/>
    <mergeCell ref="AE87:AE88"/>
    <mergeCell ref="AF87:AF88"/>
    <mergeCell ref="AG87:AG90"/>
    <mergeCell ref="AF89:AF90"/>
    <mergeCell ref="P91:P92"/>
    <mergeCell ref="Q91:Q94"/>
    <mergeCell ref="R91:R93"/>
    <mergeCell ref="S91:S92"/>
    <mergeCell ref="T91:T92"/>
    <mergeCell ref="U91:U94"/>
    <mergeCell ref="J91:J93"/>
    <mergeCell ref="K91:K92"/>
    <mergeCell ref="L91:L92"/>
    <mergeCell ref="M91:M94"/>
    <mergeCell ref="N91:N93"/>
    <mergeCell ref="O91:O92"/>
    <mergeCell ref="AV89:AV90"/>
    <mergeCell ref="A91:A94"/>
    <mergeCell ref="B91:B93"/>
    <mergeCell ref="C91:C92"/>
    <mergeCell ref="D91:D92"/>
    <mergeCell ref="E91:E94"/>
    <mergeCell ref="F91:F93"/>
    <mergeCell ref="G91:G92"/>
    <mergeCell ref="H91:H92"/>
    <mergeCell ref="I91:I94"/>
    <mergeCell ref="AT87:AT89"/>
    <mergeCell ref="AU87:AU88"/>
    <mergeCell ref="AV87:AV88"/>
    <mergeCell ref="D89:D90"/>
    <mergeCell ref="H89:H90"/>
    <mergeCell ref="L89:L90"/>
    <mergeCell ref="P89:P90"/>
    <mergeCell ref="T89:T90"/>
    <mergeCell ref="X89:X90"/>
    <mergeCell ref="AB89:AB90"/>
    <mergeCell ref="AN93:AN94"/>
    <mergeCell ref="AR93:AR94"/>
    <mergeCell ref="AH91:AH93"/>
    <mergeCell ref="AI91:AI92"/>
    <mergeCell ref="AJ91:AJ92"/>
    <mergeCell ref="AK91:AK94"/>
    <mergeCell ref="AL91:AL93"/>
    <mergeCell ref="AM91:AM92"/>
    <mergeCell ref="AJ93:AJ94"/>
    <mergeCell ref="AB91:AB92"/>
    <mergeCell ref="AC91:AC94"/>
    <mergeCell ref="AD91:AD93"/>
    <mergeCell ref="AE91:AE92"/>
    <mergeCell ref="AF91:AF92"/>
    <mergeCell ref="AG91:AG94"/>
    <mergeCell ref="AF93:AF94"/>
    <mergeCell ref="V91:V93"/>
    <mergeCell ref="W91:W92"/>
    <mergeCell ref="X91:X92"/>
    <mergeCell ref="Y91:Y94"/>
    <mergeCell ref="Z91:Z93"/>
    <mergeCell ref="AA91:AA92"/>
    <mergeCell ref="J95:J97"/>
    <mergeCell ref="K95:K96"/>
    <mergeCell ref="L95:L96"/>
    <mergeCell ref="M95:M98"/>
    <mergeCell ref="N95:N97"/>
    <mergeCell ref="O95:O96"/>
    <mergeCell ref="AV93:AV94"/>
    <mergeCell ref="A95:A98"/>
    <mergeCell ref="B95:B97"/>
    <mergeCell ref="C95:C96"/>
    <mergeCell ref="D95:D96"/>
    <mergeCell ref="E95:E98"/>
    <mergeCell ref="F95:F97"/>
    <mergeCell ref="G95:G96"/>
    <mergeCell ref="H95:H96"/>
    <mergeCell ref="I95:I98"/>
    <mergeCell ref="AT91:AT93"/>
    <mergeCell ref="AU91:AU92"/>
    <mergeCell ref="AV91:AV92"/>
    <mergeCell ref="D93:D94"/>
    <mergeCell ref="H93:H94"/>
    <mergeCell ref="L93:L94"/>
    <mergeCell ref="P93:P94"/>
    <mergeCell ref="T93:T94"/>
    <mergeCell ref="X93:X94"/>
    <mergeCell ref="AB93:AB94"/>
    <mergeCell ref="AN91:AN92"/>
    <mergeCell ref="AO91:AO94"/>
    <mergeCell ref="AP91:AP93"/>
    <mergeCell ref="AQ91:AQ92"/>
    <mergeCell ref="AR91:AR92"/>
    <mergeCell ref="AS91:AS94"/>
    <mergeCell ref="AL95:AL97"/>
    <mergeCell ref="AM95:AM96"/>
    <mergeCell ref="AJ97:AJ98"/>
    <mergeCell ref="AB95:AB96"/>
    <mergeCell ref="AC95:AC98"/>
    <mergeCell ref="AD95:AD97"/>
    <mergeCell ref="AE95:AE96"/>
    <mergeCell ref="AF95:AF96"/>
    <mergeCell ref="AG95:AG98"/>
    <mergeCell ref="AF97:AF98"/>
    <mergeCell ref="V95:V97"/>
    <mergeCell ref="W95:W96"/>
    <mergeCell ref="X95:X96"/>
    <mergeCell ref="Y95:Y98"/>
    <mergeCell ref="Z95:Z97"/>
    <mergeCell ref="AA95:AA96"/>
    <mergeCell ref="P95:P96"/>
    <mergeCell ref="Q95:Q98"/>
    <mergeCell ref="R95:R97"/>
    <mergeCell ref="S95:S96"/>
    <mergeCell ref="T95:T96"/>
    <mergeCell ref="U95:U98"/>
    <mergeCell ref="AV97:AV98"/>
    <mergeCell ref="A99:A102"/>
    <mergeCell ref="B99:B101"/>
    <mergeCell ref="C99:C100"/>
    <mergeCell ref="D99:D100"/>
    <mergeCell ref="E99:E102"/>
    <mergeCell ref="F99:F101"/>
    <mergeCell ref="G99:G100"/>
    <mergeCell ref="H99:H100"/>
    <mergeCell ref="I99:I102"/>
    <mergeCell ref="AT95:AT97"/>
    <mergeCell ref="AU95:AU96"/>
    <mergeCell ref="AV95:AV96"/>
    <mergeCell ref="D97:D98"/>
    <mergeCell ref="H97:H98"/>
    <mergeCell ref="L97:L98"/>
    <mergeCell ref="P97:P98"/>
    <mergeCell ref="T97:T98"/>
    <mergeCell ref="X97:X98"/>
    <mergeCell ref="AB97:AB98"/>
    <mergeCell ref="AN95:AN96"/>
    <mergeCell ref="AO95:AO98"/>
    <mergeCell ref="AP95:AP97"/>
    <mergeCell ref="AQ95:AQ96"/>
    <mergeCell ref="AR95:AR96"/>
    <mergeCell ref="AS95:AS98"/>
    <mergeCell ref="AN97:AN98"/>
    <mergeCell ref="AR97:AR98"/>
    <mergeCell ref="AH95:AH97"/>
    <mergeCell ref="AI95:AI96"/>
    <mergeCell ref="AJ95:AJ96"/>
    <mergeCell ref="AK95:AK98"/>
    <mergeCell ref="V99:V101"/>
    <mergeCell ref="W99:W100"/>
    <mergeCell ref="X99:X100"/>
    <mergeCell ref="Y99:Y102"/>
    <mergeCell ref="Z99:Z101"/>
    <mergeCell ref="AA99:AA100"/>
    <mergeCell ref="P99:P100"/>
    <mergeCell ref="Q99:Q102"/>
    <mergeCell ref="R99:R101"/>
    <mergeCell ref="S99:S100"/>
    <mergeCell ref="T99:T100"/>
    <mergeCell ref="U99:U102"/>
    <mergeCell ref="J99:J101"/>
    <mergeCell ref="K99:K100"/>
    <mergeCell ref="L99:L100"/>
    <mergeCell ref="M99:M102"/>
    <mergeCell ref="N99:N101"/>
    <mergeCell ref="O99:O100"/>
    <mergeCell ref="AN99:AN100"/>
    <mergeCell ref="AO99:AO102"/>
    <mergeCell ref="AP99:AP101"/>
    <mergeCell ref="AQ99:AQ100"/>
    <mergeCell ref="AR99:AR100"/>
    <mergeCell ref="AS99:AS102"/>
    <mergeCell ref="AN101:AN102"/>
    <mergeCell ref="AR101:AR102"/>
    <mergeCell ref="AH99:AH101"/>
    <mergeCell ref="AI99:AI100"/>
    <mergeCell ref="AJ99:AJ100"/>
    <mergeCell ref="AK99:AK102"/>
    <mergeCell ref="AL99:AL101"/>
    <mergeCell ref="AM99:AM100"/>
    <mergeCell ref="AJ101:AJ102"/>
    <mergeCell ref="AB99:AB100"/>
    <mergeCell ref="AC99:AC102"/>
    <mergeCell ref="AD99:AD101"/>
    <mergeCell ref="AE99:AE100"/>
    <mergeCell ref="AF99:AF100"/>
    <mergeCell ref="AG99:AG102"/>
    <mergeCell ref="AF101:AF102"/>
    <mergeCell ref="P103:P104"/>
    <mergeCell ref="Q103:Q106"/>
    <mergeCell ref="R103:R105"/>
    <mergeCell ref="S103:S104"/>
    <mergeCell ref="T103:T104"/>
    <mergeCell ref="U103:U106"/>
    <mergeCell ref="J103:J105"/>
    <mergeCell ref="K103:K104"/>
    <mergeCell ref="L103:L104"/>
    <mergeCell ref="M103:M106"/>
    <mergeCell ref="N103:N105"/>
    <mergeCell ref="O103:O104"/>
    <mergeCell ref="AV101:AV102"/>
    <mergeCell ref="A103:A106"/>
    <mergeCell ref="B103:B105"/>
    <mergeCell ref="C103:C104"/>
    <mergeCell ref="D103:D104"/>
    <mergeCell ref="E103:E106"/>
    <mergeCell ref="F103:F105"/>
    <mergeCell ref="G103:G104"/>
    <mergeCell ref="H103:H104"/>
    <mergeCell ref="I103:I106"/>
    <mergeCell ref="AT99:AT101"/>
    <mergeCell ref="AU99:AU100"/>
    <mergeCell ref="AV99:AV100"/>
    <mergeCell ref="D101:D102"/>
    <mergeCell ref="H101:H102"/>
    <mergeCell ref="L101:L102"/>
    <mergeCell ref="P101:P102"/>
    <mergeCell ref="T101:T102"/>
    <mergeCell ref="X101:X102"/>
    <mergeCell ref="AB101:AB102"/>
    <mergeCell ref="AN105:AN106"/>
    <mergeCell ref="AR105:AR106"/>
    <mergeCell ref="AH103:AH105"/>
    <mergeCell ref="AI103:AI104"/>
    <mergeCell ref="AJ103:AJ104"/>
    <mergeCell ref="AK103:AK106"/>
    <mergeCell ref="AL103:AL105"/>
    <mergeCell ref="AM103:AM104"/>
    <mergeCell ref="AJ105:AJ106"/>
    <mergeCell ref="AB103:AB104"/>
    <mergeCell ref="AC103:AC106"/>
    <mergeCell ref="AD103:AD105"/>
    <mergeCell ref="AE103:AE104"/>
    <mergeCell ref="AF103:AF104"/>
    <mergeCell ref="AG103:AG106"/>
    <mergeCell ref="AF105:AF106"/>
    <mergeCell ref="V103:V105"/>
    <mergeCell ref="W103:W104"/>
    <mergeCell ref="X103:X104"/>
    <mergeCell ref="Y103:Y106"/>
    <mergeCell ref="Z103:Z105"/>
    <mergeCell ref="AA103:AA104"/>
    <mergeCell ref="J107:J109"/>
    <mergeCell ref="K107:K108"/>
    <mergeCell ref="L107:L108"/>
    <mergeCell ref="M107:M110"/>
    <mergeCell ref="N107:N109"/>
    <mergeCell ref="O107:O108"/>
    <mergeCell ref="AV105:AV106"/>
    <mergeCell ref="A107:A110"/>
    <mergeCell ref="B107:B109"/>
    <mergeCell ref="C107:C108"/>
    <mergeCell ref="D107:D108"/>
    <mergeCell ref="E107:E110"/>
    <mergeCell ref="F107:F109"/>
    <mergeCell ref="G107:G108"/>
    <mergeCell ref="H107:H108"/>
    <mergeCell ref="I107:I110"/>
    <mergeCell ref="AT103:AT105"/>
    <mergeCell ref="AU103:AU104"/>
    <mergeCell ref="AV103:AV104"/>
    <mergeCell ref="D105:D106"/>
    <mergeCell ref="H105:H106"/>
    <mergeCell ref="L105:L106"/>
    <mergeCell ref="P105:P106"/>
    <mergeCell ref="T105:T106"/>
    <mergeCell ref="X105:X106"/>
    <mergeCell ref="AB105:AB106"/>
    <mergeCell ref="AN103:AN104"/>
    <mergeCell ref="AO103:AO106"/>
    <mergeCell ref="AP103:AP105"/>
    <mergeCell ref="AQ103:AQ104"/>
    <mergeCell ref="AR103:AR104"/>
    <mergeCell ref="AS103:AS106"/>
    <mergeCell ref="AL107:AL109"/>
    <mergeCell ref="AM107:AM108"/>
    <mergeCell ref="AJ109:AJ110"/>
    <mergeCell ref="AB107:AB108"/>
    <mergeCell ref="AC107:AC110"/>
    <mergeCell ref="AD107:AD109"/>
    <mergeCell ref="AE107:AE108"/>
    <mergeCell ref="AF107:AF108"/>
    <mergeCell ref="AG107:AG110"/>
    <mergeCell ref="AF109:AF110"/>
    <mergeCell ref="V107:V109"/>
    <mergeCell ref="W107:W108"/>
    <mergeCell ref="X107:X108"/>
    <mergeCell ref="Y107:Y110"/>
    <mergeCell ref="Z107:Z109"/>
    <mergeCell ref="AA107:AA108"/>
    <mergeCell ref="P107:P108"/>
    <mergeCell ref="Q107:Q110"/>
    <mergeCell ref="R107:R109"/>
    <mergeCell ref="S107:S108"/>
    <mergeCell ref="T107:T108"/>
    <mergeCell ref="U107:U110"/>
    <mergeCell ref="AV109:AV110"/>
    <mergeCell ref="A111:A114"/>
    <mergeCell ref="B111:B113"/>
    <mergeCell ref="C111:C112"/>
    <mergeCell ref="D111:D112"/>
    <mergeCell ref="E111:E114"/>
    <mergeCell ref="F111:F113"/>
    <mergeCell ref="G111:G112"/>
    <mergeCell ref="H111:H112"/>
    <mergeCell ref="I111:I114"/>
    <mergeCell ref="AT107:AT109"/>
    <mergeCell ref="AU107:AU108"/>
    <mergeCell ref="AV107:AV108"/>
    <mergeCell ref="D109:D110"/>
    <mergeCell ref="H109:H110"/>
    <mergeCell ref="L109:L110"/>
    <mergeCell ref="P109:P110"/>
    <mergeCell ref="T109:T110"/>
    <mergeCell ref="X109:X110"/>
    <mergeCell ref="AB109:AB110"/>
    <mergeCell ref="AN107:AN108"/>
    <mergeCell ref="AO107:AO110"/>
    <mergeCell ref="AP107:AP109"/>
    <mergeCell ref="AQ107:AQ108"/>
    <mergeCell ref="AR107:AR108"/>
    <mergeCell ref="AS107:AS110"/>
    <mergeCell ref="AN109:AN110"/>
    <mergeCell ref="AR109:AR110"/>
    <mergeCell ref="AH107:AH109"/>
    <mergeCell ref="AI107:AI108"/>
    <mergeCell ref="AJ107:AJ108"/>
    <mergeCell ref="AK107:AK110"/>
    <mergeCell ref="V111:V113"/>
    <mergeCell ref="W111:W112"/>
    <mergeCell ref="X111:X112"/>
    <mergeCell ref="Y111:Y114"/>
    <mergeCell ref="Z111:Z113"/>
    <mergeCell ref="AA111:AA112"/>
    <mergeCell ref="P111:P112"/>
    <mergeCell ref="Q111:Q114"/>
    <mergeCell ref="R111:R113"/>
    <mergeCell ref="S111:S112"/>
    <mergeCell ref="T111:T112"/>
    <mergeCell ref="U111:U114"/>
    <mergeCell ref="J111:J113"/>
    <mergeCell ref="K111:K112"/>
    <mergeCell ref="L111:L112"/>
    <mergeCell ref="M111:M114"/>
    <mergeCell ref="N111:N113"/>
    <mergeCell ref="O111:O112"/>
    <mergeCell ref="AN111:AN112"/>
    <mergeCell ref="AO111:AO114"/>
    <mergeCell ref="AP111:AP113"/>
    <mergeCell ref="AQ111:AQ112"/>
    <mergeCell ref="AR111:AR112"/>
    <mergeCell ref="AS111:AS114"/>
    <mergeCell ref="AN113:AN114"/>
    <mergeCell ref="AR113:AR114"/>
    <mergeCell ref="AH111:AH113"/>
    <mergeCell ref="AI111:AI112"/>
    <mergeCell ref="AJ111:AJ112"/>
    <mergeCell ref="AK111:AK114"/>
    <mergeCell ref="AL111:AL113"/>
    <mergeCell ref="AM111:AM112"/>
    <mergeCell ref="AJ113:AJ114"/>
    <mergeCell ref="AB111:AB112"/>
    <mergeCell ref="AC111:AC114"/>
    <mergeCell ref="AD111:AD113"/>
    <mergeCell ref="AE111:AE112"/>
    <mergeCell ref="AF111:AF112"/>
    <mergeCell ref="AG111:AG114"/>
    <mergeCell ref="AF113:AF114"/>
    <mergeCell ref="P115:P116"/>
    <mergeCell ref="Q115:Q118"/>
    <mergeCell ref="R115:R117"/>
    <mergeCell ref="S115:S116"/>
    <mergeCell ref="T115:T116"/>
    <mergeCell ref="U115:U118"/>
    <mergeCell ref="J115:J117"/>
    <mergeCell ref="K115:K116"/>
    <mergeCell ref="L115:L116"/>
    <mergeCell ref="M115:M118"/>
    <mergeCell ref="N115:N117"/>
    <mergeCell ref="O115:O116"/>
    <mergeCell ref="AV113:AV114"/>
    <mergeCell ref="A115:A118"/>
    <mergeCell ref="B115:B117"/>
    <mergeCell ref="C115:C116"/>
    <mergeCell ref="D115:D116"/>
    <mergeCell ref="E115:E118"/>
    <mergeCell ref="F115:F117"/>
    <mergeCell ref="G115:G116"/>
    <mergeCell ref="H115:H116"/>
    <mergeCell ref="I115:I118"/>
    <mergeCell ref="AT111:AT113"/>
    <mergeCell ref="AU111:AU112"/>
    <mergeCell ref="AV111:AV112"/>
    <mergeCell ref="D113:D114"/>
    <mergeCell ref="H113:H114"/>
    <mergeCell ref="L113:L114"/>
    <mergeCell ref="P113:P114"/>
    <mergeCell ref="T113:T114"/>
    <mergeCell ref="X113:X114"/>
    <mergeCell ref="AB113:AB114"/>
    <mergeCell ref="AN117:AN118"/>
    <mergeCell ref="AR117:AR118"/>
    <mergeCell ref="AH115:AH117"/>
    <mergeCell ref="AI115:AI116"/>
    <mergeCell ref="AJ115:AJ116"/>
    <mergeCell ref="AK115:AK118"/>
    <mergeCell ref="AL115:AL117"/>
    <mergeCell ref="AM115:AM116"/>
    <mergeCell ref="AJ117:AJ118"/>
    <mergeCell ref="AB115:AB116"/>
    <mergeCell ref="AC115:AC118"/>
    <mergeCell ref="AD115:AD117"/>
    <mergeCell ref="AE115:AE116"/>
    <mergeCell ref="AF115:AF116"/>
    <mergeCell ref="AG115:AG118"/>
    <mergeCell ref="AF117:AF118"/>
    <mergeCell ref="V115:V117"/>
    <mergeCell ref="W115:W116"/>
    <mergeCell ref="X115:X116"/>
    <mergeCell ref="Y115:Y118"/>
    <mergeCell ref="Z115:Z117"/>
    <mergeCell ref="AA115:AA116"/>
    <mergeCell ref="J119:J121"/>
    <mergeCell ref="K119:K120"/>
    <mergeCell ref="L119:L120"/>
    <mergeCell ref="M119:M122"/>
    <mergeCell ref="N119:N121"/>
    <mergeCell ref="O119:O120"/>
    <mergeCell ref="AV117:AV118"/>
    <mergeCell ref="A119:A122"/>
    <mergeCell ref="B119:B121"/>
    <mergeCell ref="C119:C120"/>
    <mergeCell ref="D119:D120"/>
    <mergeCell ref="E119:E122"/>
    <mergeCell ref="F119:F121"/>
    <mergeCell ref="G119:G120"/>
    <mergeCell ref="H119:H120"/>
    <mergeCell ref="I119:I122"/>
    <mergeCell ref="AT115:AT117"/>
    <mergeCell ref="AU115:AU116"/>
    <mergeCell ref="AV115:AV116"/>
    <mergeCell ref="D117:D118"/>
    <mergeCell ref="H117:H118"/>
    <mergeCell ref="L117:L118"/>
    <mergeCell ref="P117:P118"/>
    <mergeCell ref="T117:T118"/>
    <mergeCell ref="X117:X118"/>
    <mergeCell ref="AB117:AB118"/>
    <mergeCell ref="AN115:AN116"/>
    <mergeCell ref="AO115:AO118"/>
    <mergeCell ref="AP115:AP117"/>
    <mergeCell ref="AQ115:AQ116"/>
    <mergeCell ref="AR115:AR116"/>
    <mergeCell ref="AS115:AS118"/>
    <mergeCell ref="AL119:AL121"/>
    <mergeCell ref="AM119:AM120"/>
    <mergeCell ref="AJ121:AJ122"/>
    <mergeCell ref="AB119:AB120"/>
    <mergeCell ref="AC119:AC122"/>
    <mergeCell ref="AD119:AD121"/>
    <mergeCell ref="AE119:AE120"/>
    <mergeCell ref="AF119:AF120"/>
    <mergeCell ref="AG119:AG122"/>
    <mergeCell ref="AF121:AF122"/>
    <mergeCell ref="V119:V121"/>
    <mergeCell ref="W119:W120"/>
    <mergeCell ref="X119:X120"/>
    <mergeCell ref="Y119:Y122"/>
    <mergeCell ref="Z119:Z121"/>
    <mergeCell ref="AA119:AA120"/>
    <mergeCell ref="P119:P120"/>
    <mergeCell ref="Q119:Q122"/>
    <mergeCell ref="R119:R121"/>
    <mergeCell ref="S119:S120"/>
    <mergeCell ref="T119:T120"/>
    <mergeCell ref="U119:U122"/>
    <mergeCell ref="AV121:AV122"/>
    <mergeCell ref="A123:A126"/>
    <mergeCell ref="B123:B125"/>
    <mergeCell ref="C123:C124"/>
    <mergeCell ref="D123:D124"/>
    <mergeCell ref="E123:E126"/>
    <mergeCell ref="F123:F125"/>
    <mergeCell ref="G123:G124"/>
    <mergeCell ref="H123:H124"/>
    <mergeCell ref="I123:I126"/>
    <mergeCell ref="AT119:AT121"/>
    <mergeCell ref="AU119:AU120"/>
    <mergeCell ref="AV119:AV120"/>
    <mergeCell ref="D121:D122"/>
    <mergeCell ref="H121:H122"/>
    <mergeCell ref="L121:L122"/>
    <mergeCell ref="P121:P122"/>
    <mergeCell ref="T121:T122"/>
    <mergeCell ref="X121:X122"/>
    <mergeCell ref="AB121:AB122"/>
    <mergeCell ref="AN119:AN120"/>
    <mergeCell ref="AO119:AO122"/>
    <mergeCell ref="AP119:AP121"/>
    <mergeCell ref="AQ119:AQ120"/>
    <mergeCell ref="AR119:AR120"/>
    <mergeCell ref="AS119:AS122"/>
    <mergeCell ref="AN121:AN122"/>
    <mergeCell ref="AR121:AR122"/>
    <mergeCell ref="AH119:AH121"/>
    <mergeCell ref="AI119:AI120"/>
    <mergeCell ref="AJ119:AJ120"/>
    <mergeCell ref="AK119:AK122"/>
    <mergeCell ref="AG123:AG126"/>
    <mergeCell ref="AF125:AF126"/>
    <mergeCell ref="V123:V125"/>
    <mergeCell ref="W123:W124"/>
    <mergeCell ref="X123:X124"/>
    <mergeCell ref="Y123:Y126"/>
    <mergeCell ref="Z123:Z125"/>
    <mergeCell ref="AA123:AA124"/>
    <mergeCell ref="P123:P124"/>
    <mergeCell ref="Q123:Q126"/>
    <mergeCell ref="R123:R125"/>
    <mergeCell ref="S123:S124"/>
    <mergeCell ref="T123:T124"/>
    <mergeCell ref="U123:U126"/>
    <mergeCell ref="J123:J125"/>
    <mergeCell ref="K123:K124"/>
    <mergeCell ref="L123:L124"/>
    <mergeCell ref="M123:M126"/>
    <mergeCell ref="N123:N125"/>
    <mergeCell ref="O123:O124"/>
    <mergeCell ref="AV125:AV126"/>
    <mergeCell ref="A1:AV1"/>
    <mergeCell ref="AT123:AT125"/>
    <mergeCell ref="AU123:AU124"/>
    <mergeCell ref="AV123:AV124"/>
    <mergeCell ref="D125:D126"/>
    <mergeCell ref="H125:H126"/>
    <mergeCell ref="L125:L126"/>
    <mergeCell ref="P125:P126"/>
    <mergeCell ref="T125:T126"/>
    <mergeCell ref="X125:X126"/>
    <mergeCell ref="AB125:AB126"/>
    <mergeCell ref="AN123:AN124"/>
    <mergeCell ref="AO123:AO126"/>
    <mergeCell ref="AP123:AP125"/>
    <mergeCell ref="AQ123:AQ124"/>
    <mergeCell ref="AR123:AR124"/>
    <mergeCell ref="AS123:AS126"/>
    <mergeCell ref="AN125:AN126"/>
    <mergeCell ref="AR125:AR126"/>
    <mergeCell ref="AH123:AH125"/>
    <mergeCell ref="AI123:AI124"/>
    <mergeCell ref="AJ123:AJ124"/>
    <mergeCell ref="AK123:AK126"/>
    <mergeCell ref="AL123:AL125"/>
    <mergeCell ref="AM123:AM124"/>
    <mergeCell ref="AJ125:AJ126"/>
    <mergeCell ref="AB123:AB124"/>
    <mergeCell ref="AC123:AC126"/>
    <mergeCell ref="AD123:AD125"/>
    <mergeCell ref="AE123:AE124"/>
    <mergeCell ref="AF123:AF124"/>
    <mergeCell ref="A131:A134"/>
    <mergeCell ref="B131:B133"/>
    <mergeCell ref="C131:C132"/>
    <mergeCell ref="D131:D132"/>
    <mergeCell ref="E131:E134"/>
    <mergeCell ref="F131:F133"/>
    <mergeCell ref="G131:G132"/>
    <mergeCell ref="H131:H132"/>
    <mergeCell ref="I131:I134"/>
    <mergeCell ref="J131:J133"/>
    <mergeCell ref="K131:K132"/>
    <mergeCell ref="L131:L132"/>
    <mergeCell ref="M131:M134"/>
    <mergeCell ref="N131:N133"/>
    <mergeCell ref="O131:O132"/>
    <mergeCell ref="P131:P132"/>
    <mergeCell ref="Q131:Q134"/>
    <mergeCell ref="R131:R133"/>
    <mergeCell ref="S131:S132"/>
    <mergeCell ref="T131:T132"/>
    <mergeCell ref="U131:U134"/>
    <mergeCell ref="V131:V133"/>
    <mergeCell ref="W131:W132"/>
    <mergeCell ref="X131:X132"/>
    <mergeCell ref="D133:D134"/>
    <mergeCell ref="H133:H134"/>
    <mergeCell ref="L133:L134"/>
    <mergeCell ref="P133:P134"/>
    <mergeCell ref="T133:T134"/>
    <mergeCell ref="X133:X134"/>
    <mergeCell ref="A135:A138"/>
    <mergeCell ref="B135:B137"/>
    <mergeCell ref="C135:C136"/>
    <mergeCell ref="D135:D136"/>
    <mergeCell ref="E135:E138"/>
    <mergeCell ref="F135:F137"/>
    <mergeCell ref="G135:G136"/>
    <mergeCell ref="H135:H136"/>
    <mergeCell ref="I135:I138"/>
    <mergeCell ref="J135:J137"/>
    <mergeCell ref="K135:K136"/>
    <mergeCell ref="L135:L136"/>
    <mergeCell ref="M135:M138"/>
    <mergeCell ref="N135:N137"/>
    <mergeCell ref="O135:O136"/>
    <mergeCell ref="P135:P136"/>
    <mergeCell ref="Q135:Q138"/>
    <mergeCell ref="R135:R137"/>
    <mergeCell ref="S135:S136"/>
    <mergeCell ref="T135:T136"/>
    <mergeCell ref="U135:U138"/>
    <mergeCell ref="V135:V137"/>
    <mergeCell ref="W135:W136"/>
    <mergeCell ref="X135:X136"/>
    <mergeCell ref="D137:D138"/>
    <mergeCell ref="H137:H138"/>
    <mergeCell ref="L137:L138"/>
    <mergeCell ref="P137:P138"/>
    <mergeCell ref="T137:T138"/>
    <mergeCell ref="X137:X138"/>
    <mergeCell ref="A139:A142"/>
    <mergeCell ref="B139:B141"/>
    <mergeCell ref="C139:C140"/>
    <mergeCell ref="D139:D140"/>
    <mergeCell ref="E139:E142"/>
    <mergeCell ref="F139:F141"/>
    <mergeCell ref="G139:G140"/>
    <mergeCell ref="H139:H140"/>
    <mergeCell ref="I139:I142"/>
    <mergeCell ref="J139:J141"/>
    <mergeCell ref="K139:K140"/>
    <mergeCell ref="L139:L140"/>
    <mergeCell ref="M139:M142"/>
    <mergeCell ref="N139:N141"/>
    <mergeCell ref="O139:O140"/>
    <mergeCell ref="P139:P140"/>
    <mergeCell ref="Q139:Q142"/>
    <mergeCell ref="R139:R141"/>
    <mergeCell ref="S139:S140"/>
    <mergeCell ref="T139:T140"/>
    <mergeCell ref="U139:U142"/>
    <mergeCell ref="V139:V141"/>
    <mergeCell ref="W139:W140"/>
    <mergeCell ref="X139:X140"/>
    <mergeCell ref="D141:D142"/>
    <mergeCell ref="H141:H142"/>
    <mergeCell ref="L141:L142"/>
    <mergeCell ref="P141:P142"/>
    <mergeCell ref="T141:T142"/>
    <mergeCell ref="X141:X142"/>
    <mergeCell ref="A143:A146"/>
    <mergeCell ref="B143:B145"/>
    <mergeCell ref="C143:C144"/>
    <mergeCell ref="D143:D144"/>
    <mergeCell ref="E143:E146"/>
    <mergeCell ref="F143:F145"/>
    <mergeCell ref="G143:G144"/>
    <mergeCell ref="H143:H144"/>
    <mergeCell ref="I143:I146"/>
    <mergeCell ref="J143:J145"/>
    <mergeCell ref="K143:K144"/>
    <mergeCell ref="L143:L144"/>
    <mergeCell ref="M143:M146"/>
    <mergeCell ref="N143:N145"/>
    <mergeCell ref="O143:O144"/>
    <mergeCell ref="P143:P144"/>
    <mergeCell ref="Q143:Q146"/>
    <mergeCell ref="R143:R145"/>
    <mergeCell ref="S143:S144"/>
    <mergeCell ref="T143:T144"/>
    <mergeCell ref="U143:U146"/>
    <mergeCell ref="V143:V145"/>
    <mergeCell ref="W143:W144"/>
    <mergeCell ref="X143:X144"/>
    <mergeCell ref="D145:D146"/>
    <mergeCell ref="H145:H146"/>
    <mergeCell ref="L145:L146"/>
    <mergeCell ref="P145:P146"/>
    <mergeCell ref="T145:T146"/>
    <mergeCell ref="X145:X146"/>
    <mergeCell ref="A147:A150"/>
    <mergeCell ref="B147:B149"/>
    <mergeCell ref="C147:C148"/>
    <mergeCell ref="D147:D148"/>
    <mergeCell ref="E147:E150"/>
    <mergeCell ref="F147:F149"/>
    <mergeCell ref="G147:G148"/>
    <mergeCell ref="H147:H148"/>
    <mergeCell ref="I147:I150"/>
    <mergeCell ref="J147:J149"/>
    <mergeCell ref="K147:K148"/>
    <mergeCell ref="L147:L148"/>
    <mergeCell ref="M147:M150"/>
    <mergeCell ref="N147:N149"/>
    <mergeCell ref="O147:O148"/>
    <mergeCell ref="P147:P148"/>
    <mergeCell ref="Q147:Q150"/>
    <mergeCell ref="R147:R149"/>
    <mergeCell ref="S147:S148"/>
    <mergeCell ref="T147:T148"/>
    <mergeCell ref="U147:U150"/>
    <mergeCell ref="V147:V149"/>
    <mergeCell ref="W147:W148"/>
    <mergeCell ref="X147:X148"/>
    <mergeCell ref="D149:D150"/>
    <mergeCell ref="H149:H150"/>
    <mergeCell ref="L149:L150"/>
    <mergeCell ref="P149:P150"/>
    <mergeCell ref="T149:T150"/>
    <mergeCell ref="X149:X150"/>
    <mergeCell ref="A151:A154"/>
    <mergeCell ref="B151:B153"/>
    <mergeCell ref="C151:C152"/>
    <mergeCell ref="D151:D152"/>
    <mergeCell ref="E151:E154"/>
    <mergeCell ref="F151:F153"/>
    <mergeCell ref="G151:G152"/>
    <mergeCell ref="H151:H152"/>
    <mergeCell ref="I151:I154"/>
    <mergeCell ref="J151:J153"/>
    <mergeCell ref="K151:K152"/>
    <mergeCell ref="L151:L152"/>
    <mergeCell ref="M151:M154"/>
    <mergeCell ref="N151:N153"/>
    <mergeCell ref="O151:O152"/>
    <mergeCell ref="P151:P152"/>
    <mergeCell ref="Q151:Q154"/>
    <mergeCell ref="R151:R153"/>
    <mergeCell ref="S151:S152"/>
    <mergeCell ref="T151:T152"/>
    <mergeCell ref="U151:U154"/>
    <mergeCell ref="V151:V153"/>
    <mergeCell ref="W151:W152"/>
    <mergeCell ref="X151:X152"/>
    <mergeCell ref="D153:D154"/>
    <mergeCell ref="H153:H154"/>
    <mergeCell ref="L153:L154"/>
    <mergeCell ref="P153:P154"/>
    <mergeCell ref="T153:T154"/>
    <mergeCell ref="X153:X154"/>
    <mergeCell ref="A155:A158"/>
    <mergeCell ref="B155:B157"/>
    <mergeCell ref="C155:C156"/>
    <mergeCell ref="D155:D156"/>
    <mergeCell ref="E155:E158"/>
    <mergeCell ref="F155:F157"/>
    <mergeCell ref="G155:G156"/>
    <mergeCell ref="H155:H156"/>
    <mergeCell ref="I155:I158"/>
    <mergeCell ref="J155:J157"/>
    <mergeCell ref="K155:K156"/>
    <mergeCell ref="L155:L156"/>
    <mergeCell ref="M155:M158"/>
    <mergeCell ref="N155:N157"/>
    <mergeCell ref="O155:O156"/>
    <mergeCell ref="P155:P156"/>
    <mergeCell ref="Q155:Q158"/>
    <mergeCell ref="R155:R157"/>
    <mergeCell ref="S155:S156"/>
    <mergeCell ref="T155:T156"/>
    <mergeCell ref="U155:U158"/>
    <mergeCell ref="V155:V157"/>
    <mergeCell ref="W155:W156"/>
    <mergeCell ref="X155:X156"/>
    <mergeCell ref="D157:D158"/>
    <mergeCell ref="H157:H158"/>
    <mergeCell ref="L157:L158"/>
    <mergeCell ref="P157:P158"/>
    <mergeCell ref="T157:T158"/>
    <mergeCell ref="X157:X158"/>
    <mergeCell ref="A159:A162"/>
    <mergeCell ref="B159:B161"/>
    <mergeCell ref="C159:C160"/>
    <mergeCell ref="D159:D160"/>
    <mergeCell ref="E159:E162"/>
    <mergeCell ref="F159:F161"/>
    <mergeCell ref="G159:G160"/>
    <mergeCell ref="H159:H160"/>
    <mergeCell ref="I159:I162"/>
    <mergeCell ref="J159:J161"/>
    <mergeCell ref="K159:K160"/>
    <mergeCell ref="L159:L160"/>
    <mergeCell ref="M159:M162"/>
    <mergeCell ref="N159:N161"/>
    <mergeCell ref="O159:O160"/>
    <mergeCell ref="P159:P160"/>
    <mergeCell ref="Q159:Q162"/>
    <mergeCell ref="R159:R161"/>
    <mergeCell ref="S159:S160"/>
    <mergeCell ref="T159:T160"/>
    <mergeCell ref="U159:U162"/>
    <mergeCell ref="V159:V161"/>
    <mergeCell ref="W159:W160"/>
    <mergeCell ref="X159:X160"/>
    <mergeCell ref="D161:D162"/>
    <mergeCell ref="H161:H162"/>
    <mergeCell ref="L161:L162"/>
    <mergeCell ref="P161:P162"/>
    <mergeCell ref="T161:T162"/>
    <mergeCell ref="X161:X162"/>
    <mergeCell ref="A163:A166"/>
    <mergeCell ref="B163:B165"/>
    <mergeCell ref="C163:C164"/>
    <mergeCell ref="D163:D164"/>
    <mergeCell ref="E163:E166"/>
    <mergeCell ref="F163:F165"/>
    <mergeCell ref="G163:G164"/>
    <mergeCell ref="H163:H164"/>
    <mergeCell ref="I163:I166"/>
    <mergeCell ref="J163:J165"/>
    <mergeCell ref="K163:K164"/>
    <mergeCell ref="L163:L164"/>
    <mergeCell ref="M163:M166"/>
    <mergeCell ref="N163:N165"/>
    <mergeCell ref="O163:O164"/>
    <mergeCell ref="P163:P164"/>
    <mergeCell ref="Q163:Q166"/>
    <mergeCell ref="R163:R165"/>
    <mergeCell ref="S163:S164"/>
    <mergeCell ref="T163:T164"/>
    <mergeCell ref="U163:U166"/>
    <mergeCell ref="V163:V165"/>
    <mergeCell ref="W163:W164"/>
    <mergeCell ref="X163:X164"/>
    <mergeCell ref="D165:D166"/>
    <mergeCell ref="H165:H166"/>
    <mergeCell ref="L165:L166"/>
    <mergeCell ref="P165:P166"/>
    <mergeCell ref="T165:T166"/>
    <mergeCell ref="X165:X166"/>
    <mergeCell ref="A167:A170"/>
    <mergeCell ref="B167:B169"/>
    <mergeCell ref="C167:C168"/>
    <mergeCell ref="D167:D168"/>
    <mergeCell ref="E167:E170"/>
    <mergeCell ref="F167:F169"/>
    <mergeCell ref="G167:G168"/>
    <mergeCell ref="H167:H168"/>
    <mergeCell ref="I167:I170"/>
    <mergeCell ref="J167:J169"/>
    <mergeCell ref="K167:K168"/>
    <mergeCell ref="L167:L168"/>
    <mergeCell ref="M167:M170"/>
    <mergeCell ref="N167:N169"/>
    <mergeCell ref="O167:O168"/>
    <mergeCell ref="P167:P168"/>
    <mergeCell ref="Q167:Q170"/>
    <mergeCell ref="R167:R169"/>
    <mergeCell ref="S167:S168"/>
    <mergeCell ref="T167:T168"/>
    <mergeCell ref="U167:U170"/>
    <mergeCell ref="V167:V169"/>
    <mergeCell ref="W167:W168"/>
    <mergeCell ref="X167:X168"/>
    <mergeCell ref="D169:D170"/>
    <mergeCell ref="H169:H170"/>
    <mergeCell ref="L169:L170"/>
    <mergeCell ref="P169:P170"/>
    <mergeCell ref="T169:T170"/>
    <mergeCell ref="X169:X170"/>
    <mergeCell ref="A171:A174"/>
    <mergeCell ref="B171:B173"/>
    <mergeCell ref="C171:C172"/>
    <mergeCell ref="D171:D172"/>
    <mergeCell ref="E171:E174"/>
    <mergeCell ref="F171:F173"/>
    <mergeCell ref="G171:G172"/>
    <mergeCell ref="H171:H172"/>
    <mergeCell ref="I171:I174"/>
    <mergeCell ref="J171:J173"/>
    <mergeCell ref="K171:K172"/>
    <mergeCell ref="L171:L172"/>
    <mergeCell ref="M171:M174"/>
    <mergeCell ref="N171:N173"/>
    <mergeCell ref="O171:O172"/>
    <mergeCell ref="P171:P172"/>
    <mergeCell ref="Q171:Q174"/>
    <mergeCell ref="R171:R173"/>
    <mergeCell ref="S171:S172"/>
    <mergeCell ref="T171:T172"/>
    <mergeCell ref="U171:U174"/>
    <mergeCell ref="V171:V173"/>
    <mergeCell ref="W171:W172"/>
    <mergeCell ref="X171:X172"/>
    <mergeCell ref="D173:D174"/>
    <mergeCell ref="H173:H174"/>
    <mergeCell ref="L173:L174"/>
    <mergeCell ref="P173:P174"/>
    <mergeCell ref="T173:T174"/>
    <mergeCell ref="X173:X174"/>
    <mergeCell ref="A175:A178"/>
    <mergeCell ref="B175:B177"/>
    <mergeCell ref="C175:C176"/>
    <mergeCell ref="D175:D176"/>
    <mergeCell ref="E175:E178"/>
    <mergeCell ref="F175:F177"/>
    <mergeCell ref="G175:G176"/>
    <mergeCell ref="H175:H176"/>
    <mergeCell ref="I175:I178"/>
    <mergeCell ref="J175:J177"/>
    <mergeCell ref="K175:K176"/>
    <mergeCell ref="L175:L176"/>
    <mergeCell ref="M175:M178"/>
    <mergeCell ref="N175:N177"/>
    <mergeCell ref="O175:O176"/>
    <mergeCell ref="P175:P176"/>
    <mergeCell ref="Q175:Q178"/>
    <mergeCell ref="R175:R177"/>
    <mergeCell ref="S175:S176"/>
    <mergeCell ref="T175:T176"/>
    <mergeCell ref="U175:U178"/>
    <mergeCell ref="V175:V177"/>
    <mergeCell ref="W175:W176"/>
    <mergeCell ref="X175:X176"/>
    <mergeCell ref="D177:D178"/>
    <mergeCell ref="H177:H178"/>
    <mergeCell ref="L177:L178"/>
    <mergeCell ref="P177:P178"/>
    <mergeCell ref="T177:T178"/>
    <mergeCell ref="X177:X178"/>
    <mergeCell ref="A179:A182"/>
    <mergeCell ref="B179:B181"/>
    <mergeCell ref="C179:C180"/>
    <mergeCell ref="D179:D180"/>
    <mergeCell ref="E179:E182"/>
    <mergeCell ref="F179:F181"/>
    <mergeCell ref="G179:G180"/>
    <mergeCell ref="H179:H180"/>
    <mergeCell ref="I179:I182"/>
    <mergeCell ref="J179:J181"/>
    <mergeCell ref="K179:K180"/>
    <mergeCell ref="L179:L180"/>
    <mergeCell ref="M179:M182"/>
    <mergeCell ref="N179:N181"/>
    <mergeCell ref="O179:O180"/>
    <mergeCell ref="P179:P180"/>
    <mergeCell ref="Q179:Q182"/>
    <mergeCell ref="R179:R181"/>
    <mergeCell ref="S179:S180"/>
    <mergeCell ref="T179:T180"/>
    <mergeCell ref="U179:U182"/>
    <mergeCell ref="V179:V181"/>
    <mergeCell ref="W179:W180"/>
    <mergeCell ref="X179:X180"/>
    <mergeCell ref="D181:D182"/>
    <mergeCell ref="H181:H182"/>
    <mergeCell ref="L181:L182"/>
    <mergeCell ref="P181:P182"/>
    <mergeCell ref="T181:T182"/>
    <mergeCell ref="X181:X182"/>
    <mergeCell ref="A183:A186"/>
    <mergeCell ref="B183:B185"/>
    <mergeCell ref="C183:C184"/>
    <mergeCell ref="D183:D184"/>
    <mergeCell ref="E183:E186"/>
    <mergeCell ref="F183:F185"/>
    <mergeCell ref="G183:G184"/>
    <mergeCell ref="H183:H184"/>
    <mergeCell ref="I183:I186"/>
    <mergeCell ref="J183:J185"/>
    <mergeCell ref="K183:K184"/>
    <mergeCell ref="L183:L184"/>
    <mergeCell ref="M183:M186"/>
    <mergeCell ref="N183:N185"/>
    <mergeCell ref="O183:O184"/>
    <mergeCell ref="P183:P184"/>
    <mergeCell ref="Q183:Q186"/>
    <mergeCell ref="R183:R185"/>
    <mergeCell ref="S183:S184"/>
    <mergeCell ref="T183:T184"/>
    <mergeCell ref="U183:U186"/>
    <mergeCell ref="V183:V185"/>
    <mergeCell ref="W183:W184"/>
    <mergeCell ref="X183:X184"/>
    <mergeCell ref="D185:D186"/>
    <mergeCell ref="H185:H186"/>
    <mergeCell ref="L185:L186"/>
    <mergeCell ref="P185:P186"/>
    <mergeCell ref="T185:T186"/>
    <mergeCell ref="X185:X186"/>
    <mergeCell ref="A187:A190"/>
    <mergeCell ref="B187:B189"/>
    <mergeCell ref="C187:C188"/>
    <mergeCell ref="D187:D188"/>
    <mergeCell ref="E187:E190"/>
    <mergeCell ref="F187:F189"/>
    <mergeCell ref="G187:G188"/>
    <mergeCell ref="H187:H188"/>
    <mergeCell ref="I187:I190"/>
    <mergeCell ref="J187:J189"/>
    <mergeCell ref="K187:K188"/>
    <mergeCell ref="L187:L188"/>
    <mergeCell ref="M187:M190"/>
    <mergeCell ref="N187:N189"/>
    <mergeCell ref="O187:O188"/>
    <mergeCell ref="P187:P188"/>
    <mergeCell ref="Q187:Q190"/>
    <mergeCell ref="R187:R189"/>
    <mergeCell ref="S187:S188"/>
    <mergeCell ref="T187:T188"/>
    <mergeCell ref="U187:U190"/>
    <mergeCell ref="V187:V189"/>
    <mergeCell ref="W187:W188"/>
    <mergeCell ref="X187:X188"/>
    <mergeCell ref="D189:D190"/>
    <mergeCell ref="H189:H190"/>
    <mergeCell ref="L189:L190"/>
    <mergeCell ref="P189:P190"/>
    <mergeCell ref="T189:T190"/>
    <mergeCell ref="X189:X190"/>
    <mergeCell ref="A191:A194"/>
    <mergeCell ref="B191:B193"/>
    <mergeCell ref="C191:C192"/>
    <mergeCell ref="D191:D192"/>
    <mergeCell ref="E191:E194"/>
    <mergeCell ref="F191:F193"/>
    <mergeCell ref="G191:G192"/>
    <mergeCell ref="H191:H192"/>
    <mergeCell ref="I191:I194"/>
    <mergeCell ref="J191:J193"/>
    <mergeCell ref="K191:K192"/>
    <mergeCell ref="L191:L192"/>
    <mergeCell ref="M191:M194"/>
    <mergeCell ref="N191:N193"/>
    <mergeCell ref="O191:O192"/>
    <mergeCell ref="P191:P192"/>
    <mergeCell ref="Q191:Q194"/>
    <mergeCell ref="R191:R193"/>
    <mergeCell ref="S191:S192"/>
    <mergeCell ref="T191:T192"/>
    <mergeCell ref="U191:U194"/>
    <mergeCell ref="V191:V193"/>
    <mergeCell ref="W191:W192"/>
    <mergeCell ref="X191:X192"/>
    <mergeCell ref="D193:D194"/>
    <mergeCell ref="H193:H194"/>
    <mergeCell ref="L193:L194"/>
    <mergeCell ref="P193:P194"/>
    <mergeCell ref="T193:T194"/>
    <mergeCell ref="X193:X194"/>
    <mergeCell ref="A195:A198"/>
    <mergeCell ref="B195:B197"/>
    <mergeCell ref="C195:C196"/>
    <mergeCell ref="D195:D196"/>
    <mergeCell ref="E195:E198"/>
    <mergeCell ref="F195:F197"/>
    <mergeCell ref="G195:G196"/>
    <mergeCell ref="H195:H196"/>
    <mergeCell ref="I195:I198"/>
    <mergeCell ref="J195:J197"/>
    <mergeCell ref="K195:K196"/>
    <mergeCell ref="L195:L196"/>
    <mergeCell ref="M195:M198"/>
    <mergeCell ref="N195:N197"/>
    <mergeCell ref="O195:O196"/>
    <mergeCell ref="P195:P196"/>
    <mergeCell ref="Q195:Q198"/>
    <mergeCell ref="R195:R197"/>
    <mergeCell ref="S195:S196"/>
    <mergeCell ref="T195:T196"/>
    <mergeCell ref="U195:U198"/>
    <mergeCell ref="V195:V197"/>
    <mergeCell ref="W195:W196"/>
    <mergeCell ref="X195:X196"/>
    <mergeCell ref="D197:D198"/>
    <mergeCell ref="H197:H198"/>
    <mergeCell ref="L197:L198"/>
    <mergeCell ref="P197:P198"/>
    <mergeCell ref="T197:T198"/>
    <mergeCell ref="X197:X198"/>
    <mergeCell ref="A199:A202"/>
    <mergeCell ref="B199:B201"/>
    <mergeCell ref="C199:C200"/>
    <mergeCell ref="D199:D200"/>
    <mergeCell ref="E199:E202"/>
    <mergeCell ref="F199:F201"/>
    <mergeCell ref="G199:G200"/>
    <mergeCell ref="H199:H200"/>
    <mergeCell ref="I199:I202"/>
    <mergeCell ref="J199:J201"/>
    <mergeCell ref="K199:K200"/>
    <mergeCell ref="L199:L200"/>
    <mergeCell ref="M199:M202"/>
    <mergeCell ref="N199:N201"/>
    <mergeCell ref="O199:O200"/>
    <mergeCell ref="P199:P200"/>
    <mergeCell ref="Q199:Q202"/>
    <mergeCell ref="R199:R201"/>
    <mergeCell ref="S199:S200"/>
    <mergeCell ref="T199:T200"/>
    <mergeCell ref="U199:U202"/>
    <mergeCell ref="V199:V201"/>
    <mergeCell ref="W199:W200"/>
    <mergeCell ref="X199:X200"/>
    <mergeCell ref="D201:D202"/>
    <mergeCell ref="H201:H202"/>
    <mergeCell ref="L201:L202"/>
    <mergeCell ref="P201:P202"/>
    <mergeCell ref="T201:T202"/>
    <mergeCell ref="X201:X202"/>
    <mergeCell ref="A203:A206"/>
    <mergeCell ref="B203:B205"/>
    <mergeCell ref="C203:C204"/>
    <mergeCell ref="D203:D204"/>
    <mergeCell ref="E203:E206"/>
    <mergeCell ref="F203:F205"/>
    <mergeCell ref="G203:G204"/>
    <mergeCell ref="H203:H204"/>
    <mergeCell ref="I203:I206"/>
    <mergeCell ref="J203:J205"/>
    <mergeCell ref="K203:K204"/>
    <mergeCell ref="L203:L204"/>
    <mergeCell ref="M203:M206"/>
    <mergeCell ref="N203:N205"/>
    <mergeCell ref="O203:O204"/>
    <mergeCell ref="P203:P204"/>
    <mergeCell ref="Q203:Q206"/>
    <mergeCell ref="R203:R205"/>
    <mergeCell ref="S203:S204"/>
    <mergeCell ref="T203:T204"/>
    <mergeCell ref="U203:U206"/>
    <mergeCell ref="V203:V205"/>
    <mergeCell ref="W203:W204"/>
    <mergeCell ref="X203:X204"/>
    <mergeCell ref="D205:D206"/>
    <mergeCell ref="H205:H206"/>
    <mergeCell ref="L205:L206"/>
    <mergeCell ref="P205:P206"/>
    <mergeCell ref="T205:T206"/>
    <mergeCell ref="X205:X206"/>
    <mergeCell ref="A207:A210"/>
    <mergeCell ref="B207:B209"/>
    <mergeCell ref="C207:C208"/>
    <mergeCell ref="D207:D208"/>
    <mergeCell ref="E207:E210"/>
    <mergeCell ref="F207:F209"/>
    <mergeCell ref="G207:G208"/>
    <mergeCell ref="H207:H208"/>
    <mergeCell ref="I207:I210"/>
    <mergeCell ref="J207:J209"/>
    <mergeCell ref="K207:K208"/>
    <mergeCell ref="L207:L208"/>
    <mergeCell ref="M207:M210"/>
    <mergeCell ref="N207:N209"/>
    <mergeCell ref="O207:O208"/>
    <mergeCell ref="P207:P208"/>
    <mergeCell ref="Q207:Q210"/>
    <mergeCell ref="R207:R209"/>
    <mergeCell ref="S207:S208"/>
    <mergeCell ref="T207:T208"/>
    <mergeCell ref="U207:U210"/>
    <mergeCell ref="V207:V209"/>
    <mergeCell ref="W207:W208"/>
    <mergeCell ref="X207:X208"/>
    <mergeCell ref="D209:D210"/>
    <mergeCell ref="H209:H210"/>
    <mergeCell ref="L209:L210"/>
    <mergeCell ref="P209:P210"/>
    <mergeCell ref="T209:T210"/>
    <mergeCell ref="X209:X210"/>
    <mergeCell ref="A211:A214"/>
    <mergeCell ref="B211:B213"/>
    <mergeCell ref="C211:C212"/>
    <mergeCell ref="D211:D212"/>
    <mergeCell ref="E211:E214"/>
    <mergeCell ref="F211:F213"/>
    <mergeCell ref="G211:G212"/>
    <mergeCell ref="H211:H212"/>
    <mergeCell ref="I211:I214"/>
    <mergeCell ref="J211:J213"/>
    <mergeCell ref="K211:K212"/>
    <mergeCell ref="L211:L212"/>
    <mergeCell ref="M211:M214"/>
    <mergeCell ref="N211:N213"/>
    <mergeCell ref="O211:O212"/>
    <mergeCell ref="P211:P212"/>
    <mergeCell ref="Q211:Q214"/>
    <mergeCell ref="R211:R213"/>
    <mergeCell ref="S211:S212"/>
    <mergeCell ref="T211:T212"/>
    <mergeCell ref="U211:U214"/>
    <mergeCell ref="V211:V213"/>
    <mergeCell ref="W211:W212"/>
    <mergeCell ref="X211:X212"/>
    <mergeCell ref="D213:D214"/>
    <mergeCell ref="H213:H214"/>
    <mergeCell ref="L213:L214"/>
    <mergeCell ref="P213:P214"/>
    <mergeCell ref="T213:T214"/>
    <mergeCell ref="X213:X214"/>
    <mergeCell ref="A215:A218"/>
    <mergeCell ref="B215:B217"/>
    <mergeCell ref="C215:C216"/>
    <mergeCell ref="D215:D216"/>
    <mergeCell ref="E215:E218"/>
    <mergeCell ref="F215:F217"/>
    <mergeCell ref="G215:G216"/>
    <mergeCell ref="H215:H216"/>
    <mergeCell ref="I215:I218"/>
    <mergeCell ref="J215:J217"/>
    <mergeCell ref="K215:K216"/>
    <mergeCell ref="L215:L216"/>
    <mergeCell ref="M215:M218"/>
    <mergeCell ref="N215:N217"/>
    <mergeCell ref="O215:O216"/>
    <mergeCell ref="P215:P216"/>
    <mergeCell ref="Q215:Q218"/>
    <mergeCell ref="R215:R217"/>
    <mergeCell ref="S215:S216"/>
    <mergeCell ref="T215:T216"/>
    <mergeCell ref="U215:U218"/>
    <mergeCell ref="V215:V217"/>
    <mergeCell ref="W215:W216"/>
    <mergeCell ref="X215:X216"/>
    <mergeCell ref="D217:D218"/>
    <mergeCell ref="H217:H218"/>
    <mergeCell ref="L217:L218"/>
    <mergeCell ref="P217:P218"/>
    <mergeCell ref="T217:T218"/>
    <mergeCell ref="X217:X218"/>
    <mergeCell ref="A219:A222"/>
    <mergeCell ref="B219:B221"/>
    <mergeCell ref="C219:C220"/>
    <mergeCell ref="D219:D220"/>
    <mergeCell ref="E219:E222"/>
    <mergeCell ref="F219:F221"/>
    <mergeCell ref="G219:G220"/>
    <mergeCell ref="H219:H220"/>
    <mergeCell ref="I219:I222"/>
    <mergeCell ref="J219:J221"/>
    <mergeCell ref="K219:K220"/>
    <mergeCell ref="L219:L220"/>
    <mergeCell ref="M219:M222"/>
    <mergeCell ref="N219:N221"/>
    <mergeCell ref="O219:O220"/>
    <mergeCell ref="P219:P220"/>
    <mergeCell ref="Q219:Q222"/>
    <mergeCell ref="R219:R221"/>
    <mergeCell ref="S219:S220"/>
    <mergeCell ref="T219:T220"/>
    <mergeCell ref="U219:U222"/>
    <mergeCell ref="V219:V221"/>
    <mergeCell ref="W219:W220"/>
    <mergeCell ref="X219:X220"/>
    <mergeCell ref="D221:D222"/>
    <mergeCell ref="H221:H222"/>
    <mergeCell ref="L221:L222"/>
    <mergeCell ref="P221:P222"/>
    <mergeCell ref="T221:T222"/>
    <mergeCell ref="X221:X222"/>
    <mergeCell ref="A223:A226"/>
    <mergeCell ref="B223:B225"/>
    <mergeCell ref="C223:C224"/>
    <mergeCell ref="D223:D224"/>
    <mergeCell ref="E223:E226"/>
    <mergeCell ref="F223:F225"/>
    <mergeCell ref="G223:G224"/>
    <mergeCell ref="H223:H224"/>
    <mergeCell ref="I223:I226"/>
    <mergeCell ref="J223:J225"/>
    <mergeCell ref="K223:K224"/>
    <mergeCell ref="L223:L224"/>
    <mergeCell ref="M223:M226"/>
    <mergeCell ref="N223:N225"/>
    <mergeCell ref="O223:O224"/>
    <mergeCell ref="P223:P224"/>
    <mergeCell ref="Q223:Q226"/>
    <mergeCell ref="R223:R225"/>
    <mergeCell ref="S223:S224"/>
    <mergeCell ref="T223:T224"/>
    <mergeCell ref="U223:U226"/>
    <mergeCell ref="V223:V225"/>
    <mergeCell ref="W223:W224"/>
    <mergeCell ref="X223:X224"/>
    <mergeCell ref="D225:D226"/>
    <mergeCell ref="H225:H226"/>
    <mergeCell ref="L225:L226"/>
    <mergeCell ref="P225:P226"/>
    <mergeCell ref="T225:T226"/>
    <mergeCell ref="X225:X226"/>
    <mergeCell ref="S231:S232"/>
    <mergeCell ref="A227:A230"/>
    <mergeCell ref="B227:B229"/>
    <mergeCell ref="C227:C228"/>
    <mergeCell ref="D227:D228"/>
    <mergeCell ref="E227:E230"/>
    <mergeCell ref="F227:F229"/>
    <mergeCell ref="G227:G228"/>
    <mergeCell ref="H227:H228"/>
    <mergeCell ref="I227:I230"/>
    <mergeCell ref="J227:J229"/>
    <mergeCell ref="K227:K228"/>
    <mergeCell ref="L227:L228"/>
    <mergeCell ref="M227:M230"/>
    <mergeCell ref="N227:N229"/>
    <mergeCell ref="O227:O228"/>
    <mergeCell ref="P227:P228"/>
    <mergeCell ref="Q227:Q230"/>
    <mergeCell ref="U235:U238"/>
    <mergeCell ref="R227:R229"/>
    <mergeCell ref="S227:S228"/>
    <mergeCell ref="T227:T228"/>
    <mergeCell ref="U227:U230"/>
    <mergeCell ref="V227:V229"/>
    <mergeCell ref="W227:W228"/>
    <mergeCell ref="X227:X228"/>
    <mergeCell ref="D229:D230"/>
    <mergeCell ref="H229:H230"/>
    <mergeCell ref="L229:L230"/>
    <mergeCell ref="P229:P230"/>
    <mergeCell ref="T229:T230"/>
    <mergeCell ref="X229:X230"/>
    <mergeCell ref="A231:A234"/>
    <mergeCell ref="B231:B233"/>
    <mergeCell ref="C231:C232"/>
    <mergeCell ref="D231:D232"/>
    <mergeCell ref="E231:E234"/>
    <mergeCell ref="F231:F233"/>
    <mergeCell ref="G231:G232"/>
    <mergeCell ref="H231:H232"/>
    <mergeCell ref="I231:I234"/>
    <mergeCell ref="J231:J233"/>
    <mergeCell ref="K231:K232"/>
    <mergeCell ref="L231:L232"/>
    <mergeCell ref="M231:M234"/>
    <mergeCell ref="N231:N233"/>
    <mergeCell ref="O231:O232"/>
    <mergeCell ref="P231:P232"/>
    <mergeCell ref="Q231:Q234"/>
    <mergeCell ref="R231:R233"/>
    <mergeCell ref="W239:W240"/>
    <mergeCell ref="T231:T232"/>
    <mergeCell ref="U231:U234"/>
    <mergeCell ref="V231:V233"/>
    <mergeCell ref="W231:W232"/>
    <mergeCell ref="X231:X232"/>
    <mergeCell ref="D233:D234"/>
    <mergeCell ref="H233:H234"/>
    <mergeCell ref="L233:L234"/>
    <mergeCell ref="P233:P234"/>
    <mergeCell ref="T233:T234"/>
    <mergeCell ref="X233:X234"/>
    <mergeCell ref="A235:A238"/>
    <mergeCell ref="B235:B237"/>
    <mergeCell ref="C235:C236"/>
    <mergeCell ref="D235:D236"/>
    <mergeCell ref="E235:E238"/>
    <mergeCell ref="F235:F237"/>
    <mergeCell ref="G235:G236"/>
    <mergeCell ref="H235:H236"/>
    <mergeCell ref="I235:I238"/>
    <mergeCell ref="J235:J237"/>
    <mergeCell ref="K235:K236"/>
    <mergeCell ref="L235:L236"/>
    <mergeCell ref="M235:M238"/>
    <mergeCell ref="N235:N237"/>
    <mergeCell ref="O235:O236"/>
    <mergeCell ref="P235:P236"/>
    <mergeCell ref="Q235:Q238"/>
    <mergeCell ref="R235:R237"/>
    <mergeCell ref="S235:S236"/>
    <mergeCell ref="T235:T236"/>
    <mergeCell ref="D245:D246"/>
    <mergeCell ref="V235:V237"/>
    <mergeCell ref="W235:W236"/>
    <mergeCell ref="X235:X236"/>
    <mergeCell ref="D237:D238"/>
    <mergeCell ref="H237:H238"/>
    <mergeCell ref="L237:L238"/>
    <mergeCell ref="P237:P238"/>
    <mergeCell ref="T237:T238"/>
    <mergeCell ref="X237:X238"/>
    <mergeCell ref="A239:A242"/>
    <mergeCell ref="B239:B241"/>
    <mergeCell ref="C239:C240"/>
    <mergeCell ref="D239:D240"/>
    <mergeCell ref="E239:E242"/>
    <mergeCell ref="F239:F241"/>
    <mergeCell ref="G239:G240"/>
    <mergeCell ref="H239:H240"/>
    <mergeCell ref="I239:I242"/>
    <mergeCell ref="J239:J241"/>
    <mergeCell ref="K239:K240"/>
    <mergeCell ref="L239:L240"/>
    <mergeCell ref="M239:M242"/>
    <mergeCell ref="N239:N241"/>
    <mergeCell ref="O239:O240"/>
    <mergeCell ref="P239:P240"/>
    <mergeCell ref="Q239:Q242"/>
    <mergeCell ref="R239:R241"/>
    <mergeCell ref="S239:S240"/>
    <mergeCell ref="T239:T240"/>
    <mergeCell ref="U239:U242"/>
    <mergeCell ref="V239:V241"/>
    <mergeCell ref="L249:L250"/>
    <mergeCell ref="X239:X240"/>
    <mergeCell ref="D241:D242"/>
    <mergeCell ref="H241:H242"/>
    <mergeCell ref="L241:L242"/>
    <mergeCell ref="P241:P242"/>
    <mergeCell ref="T241:T242"/>
    <mergeCell ref="X241:X242"/>
    <mergeCell ref="A243:A246"/>
    <mergeCell ref="B243:B245"/>
    <mergeCell ref="C243:C244"/>
    <mergeCell ref="D243:D244"/>
    <mergeCell ref="E243:E246"/>
    <mergeCell ref="F243:F245"/>
    <mergeCell ref="G243:G244"/>
    <mergeCell ref="H243:H244"/>
    <mergeCell ref="I243:I246"/>
    <mergeCell ref="J243:J245"/>
    <mergeCell ref="K243:K244"/>
    <mergeCell ref="L243:L244"/>
    <mergeCell ref="M243:M246"/>
    <mergeCell ref="N243:N245"/>
    <mergeCell ref="O243:O244"/>
    <mergeCell ref="P243:P244"/>
    <mergeCell ref="Q243:Q246"/>
    <mergeCell ref="R243:R245"/>
    <mergeCell ref="S243:S244"/>
    <mergeCell ref="T243:T244"/>
    <mergeCell ref="U243:U246"/>
    <mergeCell ref="V243:V245"/>
    <mergeCell ref="W243:W244"/>
    <mergeCell ref="X243:X244"/>
    <mergeCell ref="T253:T254"/>
    <mergeCell ref="H245:H246"/>
    <mergeCell ref="L245:L246"/>
    <mergeCell ref="P245:P246"/>
    <mergeCell ref="T245:T246"/>
    <mergeCell ref="X245:X246"/>
    <mergeCell ref="A247:A250"/>
    <mergeCell ref="B247:B249"/>
    <mergeCell ref="C247:C248"/>
    <mergeCell ref="D247:D248"/>
    <mergeCell ref="E247:E250"/>
    <mergeCell ref="F247:F249"/>
    <mergeCell ref="G247:G248"/>
    <mergeCell ref="H247:H248"/>
    <mergeCell ref="I247:I250"/>
    <mergeCell ref="J247:J249"/>
    <mergeCell ref="K247:K248"/>
    <mergeCell ref="L247:L248"/>
    <mergeCell ref="M247:M250"/>
    <mergeCell ref="N247:N249"/>
    <mergeCell ref="O247:O248"/>
    <mergeCell ref="P247:P248"/>
    <mergeCell ref="Q247:Q250"/>
    <mergeCell ref="R247:R249"/>
    <mergeCell ref="S247:S248"/>
    <mergeCell ref="T247:T248"/>
    <mergeCell ref="U247:U250"/>
    <mergeCell ref="V247:V249"/>
    <mergeCell ref="W247:W248"/>
    <mergeCell ref="X247:X248"/>
    <mergeCell ref="D249:D250"/>
    <mergeCell ref="H249:H250"/>
    <mergeCell ref="X253:X254"/>
    <mergeCell ref="P249:P250"/>
    <mergeCell ref="T249:T250"/>
    <mergeCell ref="X249:X250"/>
    <mergeCell ref="A251:A254"/>
    <mergeCell ref="B251:B253"/>
    <mergeCell ref="C251:C252"/>
    <mergeCell ref="D251:D252"/>
    <mergeCell ref="E251:E254"/>
    <mergeCell ref="F251:F253"/>
    <mergeCell ref="G251:G252"/>
    <mergeCell ref="H251:H252"/>
    <mergeCell ref="I251:I254"/>
    <mergeCell ref="J251:J253"/>
    <mergeCell ref="K251:K252"/>
    <mergeCell ref="L251:L252"/>
    <mergeCell ref="M251:M254"/>
    <mergeCell ref="N251:N253"/>
    <mergeCell ref="O251:O252"/>
    <mergeCell ref="P251:P252"/>
    <mergeCell ref="Q251:Q254"/>
    <mergeCell ref="R251:R253"/>
    <mergeCell ref="S251:S252"/>
    <mergeCell ref="T251:T252"/>
    <mergeCell ref="U251:U254"/>
    <mergeCell ref="V251:V253"/>
    <mergeCell ref="W251:W252"/>
    <mergeCell ref="X251:X252"/>
    <mergeCell ref="D253:D254"/>
    <mergeCell ref="H253:H254"/>
    <mergeCell ref="L253:L254"/>
    <mergeCell ref="P253:P254"/>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X33"/>
  <sheetViews>
    <sheetView workbookViewId="0"/>
  </sheetViews>
  <sheetFormatPr baseColWidth="10" defaultRowHeight="12.75" x14ac:dyDescent="0.2"/>
  <cols>
    <col min="1" max="24" width="3.5703125" customWidth="1"/>
  </cols>
  <sheetData>
    <row r="4" spans="1:24" x14ac:dyDescent="0.2">
      <c r="A4" s="24">
        <v>0</v>
      </c>
      <c r="B4" s="24">
        <f>(IFERROR(VLOOKUP(Kompakt_Hoch!B4,FormatCode!$A$2:$I$367,9),0))+IF(MONTH(Kompakt_Hoch!B4)&lt;&gt;1,4,0)</f>
        <v>4</v>
      </c>
      <c r="C4" s="24">
        <f>(IFERROR(VLOOKUP(Kompakt_Hoch!C4,FormatCode!$A$2:$I$367,9),0))+IF(MONTH(Kompakt_Hoch!C4)&lt;&gt;1,4,0)</f>
        <v>4</v>
      </c>
      <c r="D4" s="24">
        <f>(IFERROR(VLOOKUP(Kompakt_Hoch!D4,FormatCode!$A$2:$I$367,9),0))+IF(MONTH(Kompakt_Hoch!D4)&lt;&gt;1,4,0)</f>
        <v>4</v>
      </c>
      <c r="E4" s="24">
        <f>(IFERROR(VLOOKUP(Kompakt_Hoch!E4,FormatCode!$A$2:$I$367,9),0))+IF(MONTH(Kompakt_Hoch!E4)&lt;&gt;1,4,0)</f>
        <v>4</v>
      </c>
      <c r="F4" s="24">
        <f>(IFERROR(VLOOKUP(Kompakt_Hoch!F4,FormatCode!$A$2:$I$367,9),0))+IF(MONTH(Kompakt_Hoch!F4)&lt;&gt;1,4,0)</f>
        <v>4</v>
      </c>
      <c r="G4" s="24">
        <f ca="1">(IFERROR(VLOOKUP(Kompakt_Hoch!G4,FormatCode!$A$2:$I$367,9),0))+IF(MONTH(Kompakt_Hoch!G4)&lt;&gt;1,4,0)</f>
        <v>2</v>
      </c>
      <c r="H4" s="24">
        <f ca="1">(IFERROR(VLOOKUP(Kompakt_Hoch!H4,FormatCode!$A$2:$I$367,9),0))+IF(MONTH(Kompakt_Hoch!H4)&lt;&gt;1,4,0)</f>
        <v>2</v>
      </c>
      <c r="I4" s="24">
        <v>0</v>
      </c>
      <c r="J4" s="24">
        <f ca="1">(IFERROR(VLOOKUP(Kompakt_Hoch!J4,FormatCode!$A$2:$I$367,9),0))+IF(MONTH(Kompakt_Hoch!J4)&lt;&gt;2,4,0)</f>
        <v>4</v>
      </c>
      <c r="K4" s="24">
        <f ca="1">(IFERROR(VLOOKUP(Kompakt_Hoch!K4,FormatCode!$A$2:$I$367,9),0))+IF(MONTH(Kompakt_Hoch!K4)&lt;&gt;2,4,0)</f>
        <v>0</v>
      </c>
      <c r="L4" s="24">
        <f ca="1">(IFERROR(VLOOKUP(Kompakt_Hoch!L4,FormatCode!$A$2:$I$367,9),0))+IF(MONTH(Kompakt_Hoch!L4)&lt;&gt;2,4,0)</f>
        <v>0</v>
      </c>
      <c r="M4" s="24">
        <f ca="1">(IFERROR(VLOOKUP(Kompakt_Hoch!M4,FormatCode!$A$2:$I$367,9),0))+IF(MONTH(Kompakt_Hoch!M4)&lt;&gt;2,4,0)</f>
        <v>0</v>
      </c>
      <c r="N4" s="24">
        <f ca="1">(IFERROR(VLOOKUP(Kompakt_Hoch!N4,FormatCode!$A$2:$I$367,9),0))+IF(MONTH(Kompakt_Hoch!N4)&lt;&gt;2,4,0)</f>
        <v>0</v>
      </c>
      <c r="O4" s="24">
        <f ca="1">(IFERROR(VLOOKUP(Kompakt_Hoch!O4,FormatCode!$A$2:$I$367,9),0))+IF(MONTH(Kompakt_Hoch!O4)&lt;&gt;2,4,0)</f>
        <v>1</v>
      </c>
      <c r="P4" s="24">
        <f ca="1">(IFERROR(VLOOKUP(Kompakt_Hoch!P4,FormatCode!$A$2:$I$367,9),0))+IF(MONTH(Kompakt_Hoch!P4)&lt;&gt;2,4,0)</f>
        <v>2</v>
      </c>
      <c r="Q4" s="24">
        <v>0</v>
      </c>
      <c r="R4" s="24">
        <f ca="1">(IFERROR(VLOOKUP(Kompakt_Hoch!R4,FormatCode!$A$2:$I$367,9),0))+IF(MONTH(Kompakt_Hoch!R4)&lt;&gt;3,4,0)</f>
        <v>4</v>
      </c>
      <c r="S4" s="24">
        <f ca="1">(IFERROR(VLOOKUP(Kompakt_Hoch!S4,FormatCode!$A$2:$I$367,9),0))+IF(MONTH(Kompakt_Hoch!S4)&lt;&gt;3,4,0)</f>
        <v>0</v>
      </c>
      <c r="T4" s="24">
        <f ca="1">(IFERROR(VLOOKUP(Kompakt_Hoch!T4,FormatCode!$A$2:$I$367,9),0))+IF(MONTH(Kompakt_Hoch!T4)&lt;&gt;3,4,0)</f>
        <v>0</v>
      </c>
      <c r="U4" s="24">
        <f ca="1">(IFERROR(VLOOKUP(Kompakt_Hoch!U4,FormatCode!$A$2:$I$367,9),0))+IF(MONTH(Kompakt_Hoch!U4)&lt;&gt;3,4,0)</f>
        <v>0</v>
      </c>
      <c r="V4" s="24">
        <f ca="1">(IFERROR(VLOOKUP(Kompakt_Hoch!V4,FormatCode!$A$2:$I$367,9),0))+IF(MONTH(Kompakt_Hoch!V4)&lt;&gt;3,4,0)</f>
        <v>0</v>
      </c>
      <c r="W4" s="24">
        <f ca="1">(IFERROR(VLOOKUP(Kompakt_Hoch!W4,FormatCode!$A$2:$I$367,9),0))+IF(MONTH(Kompakt_Hoch!W4)&lt;&gt;3,4,0)</f>
        <v>1</v>
      </c>
      <c r="X4" s="24">
        <f ca="1">(IFERROR(VLOOKUP(Kompakt_Hoch!X4,FormatCode!$A$2:$I$367,9),0))+IF(MONTH(Kompakt_Hoch!X4)&lt;&gt;3,4,0)</f>
        <v>2</v>
      </c>
    </row>
    <row r="5" spans="1:24" x14ac:dyDescent="0.2">
      <c r="A5" s="24">
        <v>0</v>
      </c>
      <c r="B5" s="24">
        <f ca="1">(IFERROR(VLOOKUP(Kompakt_Hoch!B5,FormatCode!$A$2:$I$367,9),0))+IF(MONTH(Kompakt_Hoch!B5)&lt;&gt;1,4,0)</f>
        <v>0</v>
      </c>
      <c r="C5" s="24">
        <f ca="1">(IFERROR(VLOOKUP(Kompakt_Hoch!C5,FormatCode!$A$2:$I$367,9),0))+IF(MONTH(Kompakt_Hoch!C5)&lt;&gt;1,4,0)</f>
        <v>0</v>
      </c>
      <c r="D5" s="24">
        <f ca="1">(IFERROR(VLOOKUP(Kompakt_Hoch!D5,FormatCode!$A$2:$I$367,9),0))+IF(MONTH(Kompakt_Hoch!D5)&lt;&gt;1,4,0)</f>
        <v>0</v>
      </c>
      <c r="E5" s="24">
        <f ca="1">(IFERROR(VLOOKUP(Kompakt_Hoch!E5,FormatCode!$A$2:$I$367,9),0))+IF(MONTH(Kompakt_Hoch!E5)&lt;&gt;1,4,0)</f>
        <v>0</v>
      </c>
      <c r="F5" s="24">
        <f ca="1">(IFERROR(VLOOKUP(Kompakt_Hoch!F5,FormatCode!$A$2:$I$367,9),0))+IF(MONTH(Kompakt_Hoch!F5)&lt;&gt;1,4,0)</f>
        <v>0</v>
      </c>
      <c r="G5" s="24">
        <f ca="1">(IFERROR(VLOOKUP(Kompakt_Hoch!G5,FormatCode!$A$2:$I$367,9),0))+IF(MONTH(Kompakt_Hoch!G5)&lt;&gt;1,4,0)</f>
        <v>1</v>
      </c>
      <c r="H5" s="24">
        <f ca="1">(IFERROR(VLOOKUP(Kompakt_Hoch!H5,FormatCode!$A$2:$I$367,9),0))+IF(MONTH(Kompakt_Hoch!H5)&lt;&gt;1,4,0)</f>
        <v>2</v>
      </c>
      <c r="I5" s="24">
        <v>0</v>
      </c>
      <c r="J5" s="24">
        <f ca="1">(IFERROR(VLOOKUP(Kompakt_Hoch!J5,FormatCode!$A$2:$I$367,9),0))+IF(MONTH(Kompakt_Hoch!J5)&lt;&gt;2,4,0)</f>
        <v>0</v>
      </c>
      <c r="K5" s="24">
        <f ca="1">(IFERROR(VLOOKUP(Kompakt_Hoch!K5,FormatCode!$A$2:$I$367,9),0))+IF(MONTH(Kompakt_Hoch!K5)&lt;&gt;2,4,0)</f>
        <v>0</v>
      </c>
      <c r="L5" s="24">
        <f ca="1">(IFERROR(VLOOKUP(Kompakt_Hoch!L5,FormatCode!$A$2:$I$367,9),0))+IF(MONTH(Kompakt_Hoch!L5)&lt;&gt;2,4,0)</f>
        <v>0</v>
      </c>
      <c r="M5" s="24">
        <f ca="1">(IFERROR(VLOOKUP(Kompakt_Hoch!M5,FormatCode!$A$2:$I$367,9),0))+IF(MONTH(Kompakt_Hoch!M5)&lt;&gt;2,4,0)</f>
        <v>0</v>
      </c>
      <c r="N5" s="24">
        <f ca="1">(IFERROR(VLOOKUP(Kompakt_Hoch!N5,FormatCode!$A$2:$I$367,9),0))+IF(MONTH(Kompakt_Hoch!N5)&lt;&gt;2,4,0)</f>
        <v>0</v>
      </c>
      <c r="O5" s="24">
        <f ca="1">(IFERROR(VLOOKUP(Kompakt_Hoch!O5,FormatCode!$A$2:$I$367,9),0))+IF(MONTH(Kompakt_Hoch!O5)&lt;&gt;2,4,0)</f>
        <v>1</v>
      </c>
      <c r="P5" s="24">
        <f ca="1">(IFERROR(VLOOKUP(Kompakt_Hoch!P5,FormatCode!$A$2:$I$367,9),0))+IF(MONTH(Kompakt_Hoch!P5)&lt;&gt;2,4,0)</f>
        <v>2</v>
      </c>
      <c r="Q5" s="24">
        <v>0</v>
      </c>
      <c r="R5" s="24">
        <f ca="1">(IFERROR(VLOOKUP(Kompakt_Hoch!R5,FormatCode!$A$2:$I$367,9),0))+IF(MONTH(Kompakt_Hoch!R5)&lt;&gt;3,4,0)</f>
        <v>0</v>
      </c>
      <c r="S5" s="24">
        <f ca="1">(IFERROR(VLOOKUP(Kompakt_Hoch!S5,FormatCode!$A$2:$I$367,9),0))+IF(MONTH(Kompakt_Hoch!S5)&lt;&gt;3,4,0)</f>
        <v>0</v>
      </c>
      <c r="T5" s="24">
        <f ca="1">(IFERROR(VLOOKUP(Kompakt_Hoch!T5,FormatCode!$A$2:$I$367,9),0))+IF(MONTH(Kompakt_Hoch!T5)&lt;&gt;3,4,0)</f>
        <v>0</v>
      </c>
      <c r="U5" s="24">
        <f ca="1">(IFERROR(VLOOKUP(Kompakt_Hoch!U5,FormatCode!$A$2:$I$367,9),0))+IF(MONTH(Kompakt_Hoch!U5)&lt;&gt;3,4,0)</f>
        <v>0</v>
      </c>
      <c r="V5" s="24">
        <f ca="1">(IFERROR(VLOOKUP(Kompakt_Hoch!V5,FormatCode!$A$2:$I$367,9),0))+IF(MONTH(Kompakt_Hoch!V5)&lt;&gt;3,4,0)</f>
        <v>0</v>
      </c>
      <c r="W5" s="24">
        <f ca="1">(IFERROR(VLOOKUP(Kompakt_Hoch!W5,FormatCode!$A$2:$I$367,9),0))+IF(MONTH(Kompakt_Hoch!W5)&lt;&gt;3,4,0)</f>
        <v>1</v>
      </c>
      <c r="X5" s="24">
        <f ca="1">(IFERROR(VLOOKUP(Kompakt_Hoch!X5,FormatCode!$A$2:$I$367,9),0))+IF(MONTH(Kompakt_Hoch!X5)&lt;&gt;3,4,0)</f>
        <v>2</v>
      </c>
    </row>
    <row r="6" spans="1:24" x14ac:dyDescent="0.2">
      <c r="A6" s="24">
        <v>0</v>
      </c>
      <c r="B6" s="24">
        <f ca="1">(IFERROR(VLOOKUP(Kompakt_Hoch!B6,FormatCode!$A$2:$I$367,9),0))+IF(MONTH(Kompakt_Hoch!B6)&lt;&gt;1,4,0)</f>
        <v>0</v>
      </c>
      <c r="C6" s="24">
        <f ca="1">(IFERROR(VLOOKUP(Kompakt_Hoch!C6,FormatCode!$A$2:$I$367,9),0))+IF(MONTH(Kompakt_Hoch!C6)&lt;&gt;1,4,0)</f>
        <v>0</v>
      </c>
      <c r="D6" s="24">
        <f ca="1">(IFERROR(VLOOKUP(Kompakt_Hoch!D6,FormatCode!$A$2:$I$367,9),0))+IF(MONTH(Kompakt_Hoch!D6)&lt;&gt;1,4,0)</f>
        <v>0</v>
      </c>
      <c r="E6" s="24">
        <f ca="1">(IFERROR(VLOOKUP(Kompakt_Hoch!E6,FormatCode!$A$2:$I$367,9),0))+IF(MONTH(Kompakt_Hoch!E6)&lt;&gt;1,4,0)</f>
        <v>0</v>
      </c>
      <c r="F6" s="24">
        <f ca="1">(IFERROR(VLOOKUP(Kompakt_Hoch!F6,FormatCode!$A$2:$I$367,9),0))+IF(MONTH(Kompakt_Hoch!F6)&lt;&gt;1,4,0)</f>
        <v>0</v>
      </c>
      <c r="G6" s="24">
        <f ca="1">(IFERROR(VLOOKUP(Kompakt_Hoch!G6,FormatCode!$A$2:$I$367,9),0))+IF(MONTH(Kompakt_Hoch!G6)&lt;&gt;1,4,0)</f>
        <v>1</v>
      </c>
      <c r="H6" s="24">
        <f ca="1">(IFERROR(VLOOKUP(Kompakt_Hoch!H6,FormatCode!$A$2:$I$367,9),0))+IF(MONTH(Kompakt_Hoch!H6)&lt;&gt;1,4,0)</f>
        <v>2</v>
      </c>
      <c r="I6" s="24">
        <v>0</v>
      </c>
      <c r="J6" s="24">
        <f ca="1">(IFERROR(VLOOKUP(Kompakt_Hoch!J6,FormatCode!$A$2:$I$367,9),0))+IF(MONTH(Kompakt_Hoch!J6)&lt;&gt;2,4,0)</f>
        <v>1</v>
      </c>
      <c r="K6" s="24">
        <f ca="1">(IFERROR(VLOOKUP(Kompakt_Hoch!K6,FormatCode!$A$2:$I$367,9),0))+IF(MONTH(Kompakt_Hoch!K6)&lt;&gt;2,4,0)</f>
        <v>0</v>
      </c>
      <c r="L6" s="24">
        <f ca="1">(IFERROR(VLOOKUP(Kompakt_Hoch!L6,FormatCode!$A$2:$I$367,9),0))+IF(MONTH(Kompakt_Hoch!L6)&lt;&gt;2,4,0)</f>
        <v>0</v>
      </c>
      <c r="M6" s="24">
        <f ca="1">(IFERROR(VLOOKUP(Kompakt_Hoch!M6,FormatCode!$A$2:$I$367,9),0))+IF(MONTH(Kompakt_Hoch!M6)&lt;&gt;2,4,0)</f>
        <v>0</v>
      </c>
      <c r="N6" s="24">
        <f ca="1">(IFERROR(VLOOKUP(Kompakt_Hoch!N6,FormatCode!$A$2:$I$367,9),0))+IF(MONTH(Kompakt_Hoch!N6)&lt;&gt;2,4,0)</f>
        <v>0</v>
      </c>
      <c r="O6" s="24">
        <f ca="1">(IFERROR(VLOOKUP(Kompakt_Hoch!O6,FormatCode!$A$2:$I$367,9),0))+IF(MONTH(Kompakt_Hoch!O6)&lt;&gt;2,4,0)</f>
        <v>1</v>
      </c>
      <c r="P6" s="24">
        <f ca="1">(IFERROR(VLOOKUP(Kompakt_Hoch!P6,FormatCode!$A$2:$I$367,9),0))+IF(MONTH(Kompakt_Hoch!P6)&lt;&gt;2,4,0)</f>
        <v>2</v>
      </c>
      <c r="Q6" s="24">
        <v>0</v>
      </c>
      <c r="R6" s="24">
        <f ca="1">(IFERROR(VLOOKUP(Kompakt_Hoch!R6,FormatCode!$A$2:$I$367,9),0))+IF(MONTH(Kompakt_Hoch!R6)&lt;&gt;3,4,0)</f>
        <v>0</v>
      </c>
      <c r="S6" s="24">
        <f ca="1">(IFERROR(VLOOKUP(Kompakt_Hoch!S6,FormatCode!$A$2:$I$367,9),0))+IF(MONTH(Kompakt_Hoch!S6)&lt;&gt;3,4,0)</f>
        <v>0</v>
      </c>
      <c r="T6" s="24">
        <f ca="1">(IFERROR(VLOOKUP(Kompakt_Hoch!T6,FormatCode!$A$2:$I$367,9),0))+IF(MONTH(Kompakt_Hoch!T6)&lt;&gt;3,4,0)</f>
        <v>0</v>
      </c>
      <c r="U6" s="24">
        <f ca="1">(IFERROR(VLOOKUP(Kompakt_Hoch!U6,FormatCode!$A$2:$I$367,9),0))+IF(MONTH(Kompakt_Hoch!U6)&lt;&gt;3,4,0)</f>
        <v>0</v>
      </c>
      <c r="V6" s="24">
        <f ca="1">(IFERROR(VLOOKUP(Kompakt_Hoch!V6,FormatCode!$A$2:$I$367,9),0))+IF(MONTH(Kompakt_Hoch!V6)&lt;&gt;3,4,0)</f>
        <v>0</v>
      </c>
      <c r="W6" s="24">
        <f ca="1">(IFERROR(VLOOKUP(Kompakt_Hoch!W6,FormatCode!$A$2:$I$367,9),0))+IF(MONTH(Kompakt_Hoch!W6)&lt;&gt;3,4,0)</f>
        <v>1</v>
      </c>
      <c r="X6" s="24">
        <f ca="1">(IFERROR(VLOOKUP(Kompakt_Hoch!X6,FormatCode!$A$2:$I$367,9),0))+IF(MONTH(Kompakt_Hoch!X6)&lt;&gt;3,4,0)</f>
        <v>2</v>
      </c>
    </row>
    <row r="7" spans="1:24" x14ac:dyDescent="0.2">
      <c r="A7" s="24">
        <v>0</v>
      </c>
      <c r="B7" s="24">
        <f ca="1">(IFERROR(VLOOKUP(Kompakt_Hoch!B7,FormatCode!$A$2:$I$367,9),0))+IF(MONTH(Kompakt_Hoch!B7)&lt;&gt;1,4,0)</f>
        <v>0</v>
      </c>
      <c r="C7" s="24">
        <f ca="1">(IFERROR(VLOOKUP(Kompakt_Hoch!C7,FormatCode!$A$2:$I$367,9),0))+IF(MONTH(Kompakt_Hoch!C7)&lt;&gt;1,4,0)</f>
        <v>0</v>
      </c>
      <c r="D7" s="24">
        <f ca="1">(IFERROR(VLOOKUP(Kompakt_Hoch!D7,FormatCode!$A$2:$I$367,9),0))+IF(MONTH(Kompakt_Hoch!D7)&lt;&gt;1,4,0)</f>
        <v>0</v>
      </c>
      <c r="E7" s="24">
        <f ca="1">(IFERROR(VLOOKUP(Kompakt_Hoch!E7,FormatCode!$A$2:$I$367,9),0))+IF(MONTH(Kompakt_Hoch!E7)&lt;&gt;1,4,0)</f>
        <v>0</v>
      </c>
      <c r="F7" s="24">
        <f ca="1">(IFERROR(VLOOKUP(Kompakt_Hoch!F7,FormatCode!$A$2:$I$367,9),0))+IF(MONTH(Kompakt_Hoch!F7)&lt;&gt;1,4,0)</f>
        <v>0</v>
      </c>
      <c r="G7" s="24">
        <f ca="1">(IFERROR(VLOOKUP(Kompakt_Hoch!G7,FormatCode!$A$2:$I$367,9),0))+IF(MONTH(Kompakt_Hoch!G7)&lt;&gt;1,4,0)</f>
        <v>1</v>
      </c>
      <c r="H7" s="24">
        <f ca="1">(IFERROR(VLOOKUP(Kompakt_Hoch!H7,FormatCode!$A$2:$I$367,9),0))+IF(MONTH(Kompakt_Hoch!H7)&lt;&gt;1,4,0)</f>
        <v>2</v>
      </c>
      <c r="I7" s="24">
        <v>0</v>
      </c>
      <c r="J7" s="24">
        <f ca="1">(IFERROR(VLOOKUP(Kompakt_Hoch!J7,FormatCode!$A$2:$I$367,9),0))+IF(MONTH(Kompakt_Hoch!J7)&lt;&gt;2,4,0)</f>
        <v>0</v>
      </c>
      <c r="K7" s="24">
        <f ca="1">(IFERROR(VLOOKUP(Kompakt_Hoch!K7,FormatCode!$A$2:$I$367,9),0))+IF(MONTH(Kompakt_Hoch!K7)&lt;&gt;2,4,0)</f>
        <v>0</v>
      </c>
      <c r="L7" s="24">
        <f ca="1">(IFERROR(VLOOKUP(Kompakt_Hoch!L7,FormatCode!$A$2:$I$367,9),0))+IF(MONTH(Kompakt_Hoch!L7)&lt;&gt;2,4,0)</f>
        <v>0</v>
      </c>
      <c r="M7" s="24">
        <f ca="1">(IFERROR(VLOOKUP(Kompakt_Hoch!M7,FormatCode!$A$2:$I$367,9),0))+IF(MONTH(Kompakt_Hoch!M7)&lt;&gt;2,4,0)</f>
        <v>0</v>
      </c>
      <c r="N7" s="24">
        <f ca="1">(IFERROR(VLOOKUP(Kompakt_Hoch!N7,FormatCode!$A$2:$I$367,9),0))+IF(MONTH(Kompakt_Hoch!N7)&lt;&gt;2,4,0)</f>
        <v>0</v>
      </c>
      <c r="O7" s="24">
        <f ca="1">(IFERROR(VLOOKUP(Kompakt_Hoch!O7,FormatCode!$A$2:$I$367,9),0))+IF(MONTH(Kompakt_Hoch!O7)&lt;&gt;2,4,0)</f>
        <v>1</v>
      </c>
      <c r="P7" s="24">
        <f ca="1">(IFERROR(VLOOKUP(Kompakt_Hoch!P7,FormatCode!$A$2:$I$367,9),0))+IF(MONTH(Kompakt_Hoch!P7)&lt;&gt;2,4,0)</f>
        <v>2</v>
      </c>
      <c r="Q7" s="24">
        <v>0</v>
      </c>
      <c r="R7" s="24">
        <f ca="1">(IFERROR(VLOOKUP(Kompakt_Hoch!R7,FormatCode!$A$2:$I$367,9),0))+IF(MONTH(Kompakt_Hoch!R7)&lt;&gt;3,4,0)</f>
        <v>0</v>
      </c>
      <c r="S7" s="24">
        <f ca="1">(IFERROR(VLOOKUP(Kompakt_Hoch!S7,FormatCode!$A$2:$I$367,9),0))+IF(MONTH(Kompakt_Hoch!S7)&lt;&gt;3,4,0)</f>
        <v>0</v>
      </c>
      <c r="T7" s="24">
        <f ca="1">(IFERROR(VLOOKUP(Kompakt_Hoch!T7,FormatCode!$A$2:$I$367,9),0))+IF(MONTH(Kompakt_Hoch!T7)&lt;&gt;3,4,0)</f>
        <v>0</v>
      </c>
      <c r="U7" s="24">
        <f ca="1">(IFERROR(VLOOKUP(Kompakt_Hoch!U7,FormatCode!$A$2:$I$367,9),0))+IF(MONTH(Kompakt_Hoch!U7)&lt;&gt;3,4,0)</f>
        <v>0</v>
      </c>
      <c r="V7" s="24">
        <f ca="1">(IFERROR(VLOOKUP(Kompakt_Hoch!V7,FormatCode!$A$2:$I$367,9),0))+IF(MONTH(Kompakt_Hoch!V7)&lt;&gt;3,4,0)</f>
        <v>0</v>
      </c>
      <c r="W7" s="24">
        <f ca="1">(IFERROR(VLOOKUP(Kompakt_Hoch!W7,FormatCode!$A$2:$I$367,9),0))+IF(MONTH(Kompakt_Hoch!W7)&lt;&gt;3,4,0)</f>
        <v>1</v>
      </c>
      <c r="X7" s="24">
        <f ca="1">(IFERROR(VLOOKUP(Kompakt_Hoch!X7,FormatCode!$A$2:$I$367,9),0))+IF(MONTH(Kompakt_Hoch!X7)&lt;&gt;3,4,0)</f>
        <v>2</v>
      </c>
    </row>
    <row r="8" spans="1:24" x14ac:dyDescent="0.2">
      <c r="A8" s="24">
        <v>0</v>
      </c>
      <c r="B8" s="24">
        <f ca="1">(IFERROR(VLOOKUP(Kompakt_Hoch!B8,FormatCode!$A$2:$I$367,9),0))+IF(MONTH(Kompakt_Hoch!B8)&lt;&gt;1,4,0)</f>
        <v>0</v>
      </c>
      <c r="C8" s="24">
        <f ca="1">(IFERROR(VLOOKUP(Kompakt_Hoch!C8,FormatCode!$A$2:$I$367,9),0))+IF(MONTH(Kompakt_Hoch!C8)&lt;&gt;1,4,0)</f>
        <v>0</v>
      </c>
      <c r="D8" s="24">
        <f ca="1">(IFERROR(VLOOKUP(Kompakt_Hoch!D8,FormatCode!$A$2:$I$367,9),0))+IF(MONTH(Kompakt_Hoch!D8)&lt;&gt;1,4,0)</f>
        <v>0</v>
      </c>
      <c r="E8" s="24">
        <f ca="1">(IFERROR(VLOOKUP(Kompakt_Hoch!E8,FormatCode!$A$2:$I$367,9),0))+IF(MONTH(Kompakt_Hoch!E8)&lt;&gt;1,4,0)</f>
        <v>0</v>
      </c>
      <c r="F8" s="24">
        <f ca="1">(IFERROR(VLOOKUP(Kompakt_Hoch!F8,FormatCode!$A$2:$I$367,9),0))+IF(MONTH(Kompakt_Hoch!F8)&lt;&gt;1,4,0)</f>
        <v>0</v>
      </c>
      <c r="G8" s="24">
        <f ca="1">(IFERROR(VLOOKUP(Kompakt_Hoch!G8,FormatCode!$A$2:$I$367,9),0))+IF(MONTH(Kompakt_Hoch!G8)&lt;&gt;1,4,0)</f>
        <v>1</v>
      </c>
      <c r="H8" s="24">
        <f ca="1">(IFERROR(VLOOKUP(Kompakt_Hoch!H8,FormatCode!$A$2:$I$367,9),0))+IF(MONTH(Kompakt_Hoch!H8)&lt;&gt;1,4,0)</f>
        <v>2</v>
      </c>
      <c r="I8" s="24">
        <v>0</v>
      </c>
      <c r="J8" s="24">
        <f ca="1">(IFERROR(VLOOKUP(Kompakt_Hoch!J8,FormatCode!$A$2:$I$367,9),0))+IF(MONTH(Kompakt_Hoch!J8)&lt;&gt;2,4,0)</f>
        <v>0</v>
      </c>
      <c r="K8" s="24">
        <f ca="1">(IFERROR(VLOOKUP(Kompakt_Hoch!K8,FormatCode!$A$2:$I$367,9),0))+IF(MONTH(Kompakt_Hoch!K8)&lt;&gt;2,4,0)</f>
        <v>4</v>
      </c>
      <c r="L8" s="24">
        <f ca="1">(IFERROR(VLOOKUP(Kompakt_Hoch!L8,FormatCode!$A$2:$I$367,9),0))+IF(MONTH(Kompakt_Hoch!L8)&lt;&gt;2,4,0)</f>
        <v>4</v>
      </c>
      <c r="M8" s="24">
        <f ca="1">(IFERROR(VLOOKUP(Kompakt_Hoch!M8,FormatCode!$A$2:$I$367,9),0))+IF(MONTH(Kompakt_Hoch!M8)&lt;&gt;2,4,0)</f>
        <v>4</v>
      </c>
      <c r="N8" s="24">
        <f ca="1">(IFERROR(VLOOKUP(Kompakt_Hoch!N8,FormatCode!$A$2:$I$367,9),0))+IF(MONTH(Kompakt_Hoch!N8)&lt;&gt;2,4,0)</f>
        <v>4</v>
      </c>
      <c r="O8" s="24">
        <f ca="1">(IFERROR(VLOOKUP(Kompakt_Hoch!O8,FormatCode!$A$2:$I$367,9),0))+IF(MONTH(Kompakt_Hoch!O8)&lt;&gt;2,4,0)</f>
        <v>5</v>
      </c>
      <c r="P8" s="24">
        <f ca="1">(IFERROR(VLOOKUP(Kompakt_Hoch!P8,FormatCode!$A$2:$I$367,9),0))+IF(MONTH(Kompakt_Hoch!P8)&lt;&gt;2,4,0)</f>
        <v>6</v>
      </c>
      <c r="Q8" s="24">
        <v>0</v>
      </c>
      <c r="R8" s="24">
        <f ca="1">(IFERROR(VLOOKUP(Kompakt_Hoch!R8,FormatCode!$A$2:$I$367,9),0))+IF(MONTH(Kompakt_Hoch!R8)&lt;&gt;3,4,0)</f>
        <v>0</v>
      </c>
      <c r="S8" s="24">
        <f ca="1">(IFERROR(VLOOKUP(Kompakt_Hoch!S8,FormatCode!$A$2:$I$367,9),0))+IF(MONTH(Kompakt_Hoch!S8)&lt;&gt;3,4,0)</f>
        <v>0</v>
      </c>
      <c r="T8" s="24">
        <f ca="1">(IFERROR(VLOOKUP(Kompakt_Hoch!T8,FormatCode!$A$2:$I$367,9),0))+IF(MONTH(Kompakt_Hoch!T8)&lt;&gt;3,4,0)</f>
        <v>0</v>
      </c>
      <c r="U8" s="24">
        <f ca="1">(IFERROR(VLOOKUP(Kompakt_Hoch!U8,FormatCode!$A$2:$I$367,9),0))+IF(MONTH(Kompakt_Hoch!U8)&lt;&gt;3,4,0)</f>
        <v>0</v>
      </c>
      <c r="V8" s="24">
        <f ca="1">(IFERROR(VLOOKUP(Kompakt_Hoch!V8,FormatCode!$A$2:$I$367,9),0))+IF(MONTH(Kompakt_Hoch!V8)&lt;&gt;3,4,0)</f>
        <v>4</v>
      </c>
      <c r="W8" s="24">
        <f ca="1">(IFERROR(VLOOKUP(Kompakt_Hoch!W8,FormatCode!$A$2:$I$367,9),0))+IF(MONTH(Kompakt_Hoch!W8)&lt;&gt;3,4,0)</f>
        <v>5</v>
      </c>
      <c r="X8" s="24">
        <f ca="1">(IFERROR(VLOOKUP(Kompakt_Hoch!X8,FormatCode!$A$2:$I$367,9),0))+IF(MONTH(Kompakt_Hoch!X8)&lt;&gt;3,4,0)</f>
        <v>6</v>
      </c>
    </row>
    <row r="9" spans="1:24" x14ac:dyDescent="0.2">
      <c r="A9" s="24">
        <v>0</v>
      </c>
      <c r="B9" s="24">
        <f ca="1">(IFERROR(VLOOKUP(Kompakt_Hoch!B9,FormatCode!$A$2:$I$367,9),0))+IF(MONTH(Kompakt_Hoch!B9)&lt;&gt;1,4,0)</f>
        <v>0</v>
      </c>
      <c r="C9" s="24">
        <f ca="1">(IFERROR(VLOOKUP(Kompakt_Hoch!C9,FormatCode!$A$2:$I$367,9),0))+IF(MONTH(Kompakt_Hoch!C9)&lt;&gt;1,4,0)</f>
        <v>4</v>
      </c>
      <c r="D9" s="24">
        <f ca="1">(IFERROR(VLOOKUP(Kompakt_Hoch!D9,FormatCode!$A$2:$I$367,9),0))+IF(MONTH(Kompakt_Hoch!D9)&lt;&gt;1,4,0)</f>
        <v>4</v>
      </c>
      <c r="E9" s="24">
        <f ca="1">(IFERROR(VLOOKUP(Kompakt_Hoch!E9,FormatCode!$A$2:$I$367,9),0))+IF(MONTH(Kompakt_Hoch!E9)&lt;&gt;1,4,0)</f>
        <v>4</v>
      </c>
      <c r="F9" s="24">
        <f ca="1">(IFERROR(VLOOKUP(Kompakt_Hoch!F9,FormatCode!$A$2:$I$367,9),0))+IF(MONTH(Kompakt_Hoch!F9)&lt;&gt;1,4,0)</f>
        <v>4</v>
      </c>
      <c r="G9" s="24">
        <f ca="1">(IFERROR(VLOOKUP(Kompakt_Hoch!G9,FormatCode!$A$2:$I$367,9),0))+IF(MONTH(Kompakt_Hoch!G9)&lt;&gt;1,4,0)</f>
        <v>5</v>
      </c>
      <c r="H9" s="24">
        <f ca="1">(IFERROR(VLOOKUP(Kompakt_Hoch!H9,FormatCode!$A$2:$I$367,9),0))+IF(MONTH(Kompakt_Hoch!H9)&lt;&gt;1,4,0)</f>
        <v>6</v>
      </c>
      <c r="I9" s="24">
        <v>0</v>
      </c>
      <c r="J9" s="24">
        <f ca="1">(IFERROR(VLOOKUP(Kompakt_Hoch!J9,FormatCode!$A$2:$I$367,9),0))+IF(MONTH(Kompakt_Hoch!J9)&lt;&gt;2,4,0)</f>
        <v>4</v>
      </c>
      <c r="K9" s="24">
        <f ca="1">(IFERROR(VLOOKUP(Kompakt_Hoch!K9,FormatCode!$A$2:$I$367,9),0))+IF(MONTH(Kompakt_Hoch!K9)&lt;&gt;2,4,0)</f>
        <v>4</v>
      </c>
      <c r="L9" s="24">
        <f ca="1">(IFERROR(VLOOKUP(Kompakt_Hoch!L9,FormatCode!$A$2:$I$367,9),0))+IF(MONTH(Kompakt_Hoch!L9)&lt;&gt;2,4,0)</f>
        <v>4</v>
      </c>
      <c r="M9" s="24">
        <f ca="1">(IFERROR(VLOOKUP(Kompakt_Hoch!M9,FormatCode!$A$2:$I$367,9),0))+IF(MONTH(Kompakt_Hoch!M9)&lt;&gt;2,4,0)</f>
        <v>4</v>
      </c>
      <c r="N9" s="24">
        <f ca="1">(IFERROR(VLOOKUP(Kompakt_Hoch!N9,FormatCode!$A$2:$I$367,9),0))+IF(MONTH(Kompakt_Hoch!N9)&lt;&gt;2,4,0)</f>
        <v>4</v>
      </c>
      <c r="O9" s="24">
        <f ca="1">(IFERROR(VLOOKUP(Kompakt_Hoch!O9,FormatCode!$A$2:$I$367,9),0))+IF(MONTH(Kompakt_Hoch!O9)&lt;&gt;2,4,0)</f>
        <v>5</v>
      </c>
      <c r="P9" s="24">
        <f ca="1">(IFERROR(VLOOKUP(Kompakt_Hoch!P9,FormatCode!$A$2:$I$367,9),0))+IF(MONTH(Kompakt_Hoch!P9)&lt;&gt;2,4,0)</f>
        <v>6</v>
      </c>
      <c r="Q9" s="24">
        <v>0</v>
      </c>
      <c r="R9" s="24">
        <f ca="1">(IFERROR(VLOOKUP(Kompakt_Hoch!R9,FormatCode!$A$2:$I$367,9),0))+IF(MONTH(Kompakt_Hoch!R9)&lt;&gt;3,4,0)</f>
        <v>4</v>
      </c>
      <c r="S9" s="24">
        <f ca="1">(IFERROR(VLOOKUP(Kompakt_Hoch!S9,FormatCode!$A$2:$I$367,9),0))+IF(MONTH(Kompakt_Hoch!S9)&lt;&gt;3,4,0)</f>
        <v>4</v>
      </c>
      <c r="T9" s="24">
        <f ca="1">(IFERROR(VLOOKUP(Kompakt_Hoch!T9,FormatCode!$A$2:$I$367,9),0))+IF(MONTH(Kompakt_Hoch!T9)&lt;&gt;3,4,0)</f>
        <v>4</v>
      </c>
      <c r="U9" s="24">
        <f ca="1">(IFERROR(VLOOKUP(Kompakt_Hoch!U9,FormatCode!$A$2:$I$367,9),0))+IF(MONTH(Kompakt_Hoch!U9)&lt;&gt;3,4,0)</f>
        <v>4</v>
      </c>
      <c r="V9" s="24">
        <f ca="1">(IFERROR(VLOOKUP(Kompakt_Hoch!V9,FormatCode!$A$2:$I$367,9),0))+IF(MONTH(Kompakt_Hoch!V9)&lt;&gt;3,4,0)</f>
        <v>4</v>
      </c>
      <c r="W9" s="24">
        <f ca="1">(IFERROR(VLOOKUP(Kompakt_Hoch!W9,FormatCode!$A$2:$I$367,9),0))+IF(MONTH(Kompakt_Hoch!W9)&lt;&gt;3,4,0)</f>
        <v>5</v>
      </c>
      <c r="X9" s="24">
        <f ca="1">(IFERROR(VLOOKUP(Kompakt_Hoch!X9,FormatCode!$A$2:$I$367,9),0))+IF(MONTH(Kompakt_Hoch!X9)&lt;&gt;3,4,0)</f>
        <v>6</v>
      </c>
    </row>
    <row r="10" spans="1:24" x14ac:dyDescent="0.2">
      <c r="A10" s="24">
        <v>0</v>
      </c>
      <c r="B10" s="24">
        <f>IFERROR(VLOOKUP(Kompakt_Hoch!B10,FormatCode!$A$2:$I$367,9),0)</f>
        <v>0</v>
      </c>
      <c r="C10" s="24">
        <f>IFERROR(VLOOKUP(Kompakt_Hoch!C10,FormatCode!$A$2:$I$367,9),0)</f>
        <v>0</v>
      </c>
      <c r="D10" s="24">
        <f>IFERROR(VLOOKUP(Kompakt_Hoch!D10,FormatCode!$A$2:$I$367,9),0)</f>
        <v>0</v>
      </c>
      <c r="E10" s="24">
        <f>IFERROR(VLOOKUP(Kompakt_Hoch!E10,FormatCode!$A$2:$I$367,9),0)</f>
        <v>0</v>
      </c>
      <c r="F10" s="24">
        <f>IFERROR(VLOOKUP(Kompakt_Hoch!F10,FormatCode!$A$2:$I$367,9),0)</f>
        <v>0</v>
      </c>
      <c r="G10" s="24">
        <f>IFERROR(VLOOKUP(Kompakt_Hoch!G10,FormatCode!$A$2:$I$367,9),0)</f>
        <v>0</v>
      </c>
      <c r="H10" s="24">
        <f>IFERROR(VLOOKUP(Kompakt_Hoch!H10,FormatCode!$A$2:$I$367,9),0)</f>
        <v>0</v>
      </c>
      <c r="I10" s="24">
        <v>0</v>
      </c>
      <c r="J10" s="24">
        <f>IFERROR(VLOOKUP(Kompakt_Hoch!J10,FormatCode!$A$2:$I$367,9),0)</f>
        <v>0</v>
      </c>
      <c r="K10" s="24">
        <f>IFERROR(VLOOKUP(Kompakt_Hoch!K10,FormatCode!$A$2:$I$367,9),0)</f>
        <v>0</v>
      </c>
      <c r="L10" s="24">
        <f>IFERROR(VLOOKUP(Kompakt_Hoch!L10,FormatCode!$A$2:$I$367,9),0)</f>
        <v>0</v>
      </c>
      <c r="M10" s="24">
        <f>IFERROR(VLOOKUP(Kompakt_Hoch!M10,FormatCode!$A$2:$I$367,9),0)</f>
        <v>0</v>
      </c>
      <c r="N10" s="24">
        <f>IFERROR(VLOOKUP(Kompakt_Hoch!N10,FormatCode!$A$2:$I$367,9),0)</f>
        <v>0</v>
      </c>
      <c r="O10" s="24">
        <f>IFERROR(VLOOKUP(Kompakt_Hoch!O10,FormatCode!$A$2:$I$367,9),0)</f>
        <v>0</v>
      </c>
      <c r="P10" s="24">
        <f>IFERROR(VLOOKUP(Kompakt_Hoch!P10,FormatCode!$A$2:$I$367,9),0)</f>
        <v>0</v>
      </c>
      <c r="Q10" s="24">
        <v>0</v>
      </c>
      <c r="R10" s="24">
        <f>IFERROR(VLOOKUP(Kompakt_Hoch!R10,FormatCode!$A$2:$I$367,9),0)</f>
        <v>0</v>
      </c>
      <c r="S10" s="24">
        <f>IFERROR(VLOOKUP(Kompakt_Hoch!S10,FormatCode!$A$2:$I$367,9),0)</f>
        <v>0</v>
      </c>
      <c r="T10" s="24">
        <f>IFERROR(VLOOKUP(Kompakt_Hoch!T10,FormatCode!$A$2:$I$367,9),0)</f>
        <v>0</v>
      </c>
      <c r="U10" s="24">
        <f>IFERROR(VLOOKUP(Kompakt_Hoch!U10,FormatCode!$A$2:$I$367,9),0)</f>
        <v>0</v>
      </c>
      <c r="V10" s="24">
        <f>IFERROR(VLOOKUP(Kompakt_Hoch!V10,FormatCode!$A$2:$I$367,9),0)</f>
        <v>0</v>
      </c>
      <c r="W10" s="24">
        <f>IFERROR(VLOOKUP(Kompakt_Hoch!W10,FormatCode!$A$2:$I$367,9),0)</f>
        <v>0</v>
      </c>
      <c r="X10" s="24">
        <f>IFERROR(VLOOKUP(Kompakt_Hoch!X10,FormatCode!$A$2:$I$367,9),0)</f>
        <v>0</v>
      </c>
    </row>
    <row r="11" spans="1:24" x14ac:dyDescent="0.2">
      <c r="A11" s="24">
        <v>0</v>
      </c>
      <c r="B11" s="24">
        <f>IFERROR(VLOOKUP(Kompakt_Hoch!B11,FormatCode!$A$2:$I$367,9),0)</f>
        <v>0</v>
      </c>
      <c r="C11" s="24">
        <f>IFERROR(VLOOKUP(Kompakt_Hoch!C11,FormatCode!$A$2:$I$367,9),0)</f>
        <v>0</v>
      </c>
      <c r="D11" s="24">
        <f>IFERROR(VLOOKUP(Kompakt_Hoch!D11,FormatCode!$A$2:$I$367,9),0)</f>
        <v>0</v>
      </c>
      <c r="E11" s="24">
        <f>IFERROR(VLOOKUP(Kompakt_Hoch!E11,FormatCode!$A$2:$I$367,9),0)</f>
        <v>0</v>
      </c>
      <c r="F11" s="24">
        <f>IFERROR(VLOOKUP(Kompakt_Hoch!F11,FormatCode!$A$2:$I$367,9),0)</f>
        <v>0</v>
      </c>
      <c r="G11" s="24">
        <f>IFERROR(VLOOKUP(Kompakt_Hoch!G11,FormatCode!$A$2:$I$367,9),0)</f>
        <v>0</v>
      </c>
      <c r="H11" s="24">
        <f>IFERROR(VLOOKUP(Kompakt_Hoch!H11,FormatCode!$A$2:$I$367,9),0)</f>
        <v>0</v>
      </c>
      <c r="I11" s="24">
        <v>0</v>
      </c>
      <c r="J11" s="24">
        <f>IFERROR(VLOOKUP(Kompakt_Hoch!J11,FormatCode!$A$2:$I$367,9),0)</f>
        <v>0</v>
      </c>
      <c r="K11" s="24">
        <f>IFERROR(VLOOKUP(Kompakt_Hoch!K11,FormatCode!$A$2:$I$367,9),0)</f>
        <v>0</v>
      </c>
      <c r="L11" s="24">
        <f>IFERROR(VLOOKUP(Kompakt_Hoch!L11,FormatCode!$A$2:$I$367,9),0)</f>
        <v>0</v>
      </c>
      <c r="M11" s="24">
        <f>IFERROR(VLOOKUP(Kompakt_Hoch!M11,FormatCode!$A$2:$I$367,9),0)</f>
        <v>0</v>
      </c>
      <c r="N11" s="24">
        <f>IFERROR(VLOOKUP(Kompakt_Hoch!N11,FormatCode!$A$2:$I$367,9),0)</f>
        <v>0</v>
      </c>
      <c r="O11" s="24">
        <f>IFERROR(VLOOKUP(Kompakt_Hoch!O11,FormatCode!$A$2:$I$367,9),0)</f>
        <v>0</v>
      </c>
      <c r="P11" s="24">
        <f>IFERROR(VLOOKUP(Kompakt_Hoch!P11,FormatCode!$A$2:$I$367,9),0)</f>
        <v>0</v>
      </c>
      <c r="Q11" s="24">
        <v>0</v>
      </c>
      <c r="R11" s="24">
        <f>IFERROR(VLOOKUP(Kompakt_Hoch!R11,FormatCode!$A$2:$I$367,9),0)</f>
        <v>0</v>
      </c>
      <c r="S11" s="24">
        <f>IFERROR(VLOOKUP(Kompakt_Hoch!S11,FormatCode!$A$2:$I$367,9),0)</f>
        <v>0</v>
      </c>
      <c r="T11" s="24">
        <f>IFERROR(VLOOKUP(Kompakt_Hoch!T11,FormatCode!$A$2:$I$367,9),0)</f>
        <v>0</v>
      </c>
      <c r="U11" s="24">
        <f>IFERROR(VLOOKUP(Kompakt_Hoch!U11,FormatCode!$A$2:$I$367,9),0)</f>
        <v>0</v>
      </c>
      <c r="V11" s="24">
        <f>IFERROR(VLOOKUP(Kompakt_Hoch!V11,FormatCode!$A$2:$I$367,9),0)</f>
        <v>0</v>
      </c>
      <c r="W11" s="24">
        <f>IFERROR(VLOOKUP(Kompakt_Hoch!W11,FormatCode!$A$2:$I$367,9),0)</f>
        <v>0</v>
      </c>
      <c r="X11" s="24">
        <f>IFERROR(VLOOKUP(Kompakt_Hoch!X11,FormatCode!$A$2:$I$367,9),0)</f>
        <v>0</v>
      </c>
    </row>
    <row r="12" spans="1:24" x14ac:dyDescent="0.2">
      <c r="A12" s="24">
        <v>0</v>
      </c>
      <c r="B12" s="24">
        <f ca="1">(IFERROR(VLOOKUP(Kompakt_Hoch!B12,FormatCode!$A$2:$I$367,9),0))+IF(MONTH(Kompakt_Hoch!B12)&lt;&gt;4,4,0)</f>
        <v>4</v>
      </c>
      <c r="C12" s="24">
        <f ca="1">(IFERROR(VLOOKUP(Kompakt_Hoch!C12,FormatCode!$A$2:$I$367,9),0))+IF(MONTH(Kompakt_Hoch!C12)&lt;&gt;4,4,0)</f>
        <v>4</v>
      </c>
      <c r="D12" s="24">
        <f ca="1">(IFERROR(VLOOKUP(Kompakt_Hoch!D12,FormatCode!$A$2:$I$367,9),0))+IF(MONTH(Kompakt_Hoch!D12)&lt;&gt;4,4,0)</f>
        <v>4</v>
      </c>
      <c r="E12" s="24">
        <f ca="1">(IFERROR(VLOOKUP(Kompakt_Hoch!E12,FormatCode!$A$2:$I$367,9),0))+IF(MONTH(Kompakt_Hoch!E12)&lt;&gt;4,4,0)</f>
        <v>4</v>
      </c>
      <c r="F12" s="24">
        <f ca="1">(IFERROR(VLOOKUP(Kompakt_Hoch!F12,FormatCode!$A$2:$I$367,9),0))+IF(MONTH(Kompakt_Hoch!F12)&lt;&gt;4,4,0)</f>
        <v>0</v>
      </c>
      <c r="G12" s="24">
        <f ca="1">(IFERROR(VLOOKUP(Kompakt_Hoch!G12,FormatCode!$A$2:$I$367,9),0))+IF(MONTH(Kompakt_Hoch!G12)&lt;&gt;4,4,0)</f>
        <v>1</v>
      </c>
      <c r="H12" s="24">
        <f ca="1">(IFERROR(VLOOKUP(Kompakt_Hoch!H12,FormatCode!$A$2:$I$367,9),0))+IF(MONTH(Kompakt_Hoch!H12)&lt;&gt;4,4,0)</f>
        <v>2</v>
      </c>
      <c r="I12" s="24">
        <v>0</v>
      </c>
      <c r="J12" s="24">
        <f ca="1">(IFERROR(VLOOKUP(Kompakt_Hoch!J12,FormatCode!$A$2:$I$367,9),0))+IF(MONTH(Kompakt_Hoch!J12)&lt;&gt;5,4,0)</f>
        <v>4</v>
      </c>
      <c r="K12" s="24">
        <f ca="1">(IFERROR(VLOOKUP(Kompakt_Hoch!K12,FormatCode!$A$2:$I$367,9),0))+IF(MONTH(Kompakt_Hoch!K12)&lt;&gt;5,4,0)</f>
        <v>4</v>
      </c>
      <c r="L12" s="24">
        <f ca="1">(IFERROR(VLOOKUP(Kompakt_Hoch!L12,FormatCode!$A$2:$I$367,9),0))+IF(MONTH(Kompakt_Hoch!L12)&lt;&gt;5,4,0)</f>
        <v>4</v>
      </c>
      <c r="M12" s="24">
        <f ca="1">(IFERROR(VLOOKUP(Kompakt_Hoch!M12,FormatCode!$A$2:$I$367,9),0))+IF(MONTH(Kompakt_Hoch!M12)&lt;&gt;5,4,0)</f>
        <v>4</v>
      </c>
      <c r="N12" s="24">
        <f ca="1">(IFERROR(VLOOKUP(Kompakt_Hoch!N12,FormatCode!$A$2:$I$367,9),0))+IF(MONTH(Kompakt_Hoch!N12)&lt;&gt;5,4,0)</f>
        <v>4</v>
      </c>
      <c r="O12" s="24">
        <f ca="1">(IFERROR(VLOOKUP(Kompakt_Hoch!O12,FormatCode!$A$2:$I$367,9),0))+IF(MONTH(Kompakt_Hoch!O12)&lt;&gt;5,4,0)</f>
        <v>5</v>
      </c>
      <c r="P12" s="24">
        <f ca="1">(IFERROR(VLOOKUP(Kompakt_Hoch!P12,FormatCode!$A$2:$I$367,9),0))+IF(MONTH(Kompakt_Hoch!P12)&lt;&gt;5,4,0)</f>
        <v>2</v>
      </c>
      <c r="Q12" s="24">
        <v>0</v>
      </c>
      <c r="R12" s="24">
        <f ca="1">(IFERROR(VLOOKUP(Kompakt_Hoch!R12,FormatCode!$A$2:$I$367,9),0))+IF(MONTH(Kompakt_Hoch!R12)&lt;&gt;6,4,0)</f>
        <v>4</v>
      </c>
      <c r="S12" s="24">
        <f ca="1">(IFERROR(VLOOKUP(Kompakt_Hoch!S12,FormatCode!$A$2:$I$367,9),0))+IF(MONTH(Kompakt_Hoch!S12)&lt;&gt;6,4,0)</f>
        <v>4</v>
      </c>
      <c r="T12" s="24">
        <f ca="1">(IFERROR(VLOOKUP(Kompakt_Hoch!T12,FormatCode!$A$2:$I$367,9),0))+IF(MONTH(Kompakt_Hoch!T12)&lt;&gt;6,4,0)</f>
        <v>0</v>
      </c>
      <c r="U12" s="24">
        <f ca="1">(IFERROR(VLOOKUP(Kompakt_Hoch!U12,FormatCode!$A$2:$I$367,9),0))+IF(MONTH(Kompakt_Hoch!U12)&lt;&gt;6,4,0)</f>
        <v>0</v>
      </c>
      <c r="V12" s="24">
        <f ca="1">(IFERROR(VLOOKUP(Kompakt_Hoch!V12,FormatCode!$A$2:$I$367,9),0))+IF(MONTH(Kompakt_Hoch!V12)&lt;&gt;6,4,0)</f>
        <v>0</v>
      </c>
      <c r="W12" s="24">
        <f ca="1">(IFERROR(VLOOKUP(Kompakt_Hoch!W12,FormatCode!$A$2:$I$367,9),0))+IF(MONTH(Kompakt_Hoch!W12)&lt;&gt;6,4,0)</f>
        <v>1</v>
      </c>
      <c r="X12" s="24">
        <f ca="1">(IFERROR(VLOOKUP(Kompakt_Hoch!X12,FormatCode!$A$2:$I$367,9),0))+IF(MONTH(Kompakt_Hoch!X12)&lt;&gt;6,4,0)</f>
        <v>2</v>
      </c>
    </row>
    <row r="13" spans="1:24" x14ac:dyDescent="0.2">
      <c r="A13" s="24">
        <v>0</v>
      </c>
      <c r="B13" s="24">
        <f ca="1">(IFERROR(VLOOKUP(Kompakt_Hoch!B13,FormatCode!$A$2:$I$367,9),0))+IF(MONTH(Kompakt_Hoch!B13)&lt;&gt;4,4,0)</f>
        <v>0</v>
      </c>
      <c r="C13" s="24">
        <f ca="1">(IFERROR(VLOOKUP(Kompakt_Hoch!C13,FormatCode!$A$2:$I$367,9),0))+IF(MONTH(Kompakt_Hoch!C13)&lt;&gt;4,4,0)</f>
        <v>0</v>
      </c>
      <c r="D13" s="24">
        <f ca="1">(IFERROR(VLOOKUP(Kompakt_Hoch!D13,FormatCode!$A$2:$I$367,9),0))+IF(MONTH(Kompakt_Hoch!D13)&lt;&gt;4,4,0)</f>
        <v>0</v>
      </c>
      <c r="E13" s="24">
        <f ca="1">(IFERROR(VLOOKUP(Kompakt_Hoch!E13,FormatCode!$A$2:$I$367,9),0))+IF(MONTH(Kompakt_Hoch!E13)&lt;&gt;4,4,0)</f>
        <v>0</v>
      </c>
      <c r="F13" s="24">
        <f ca="1">(IFERROR(VLOOKUP(Kompakt_Hoch!F13,FormatCode!$A$2:$I$367,9),0))+IF(MONTH(Kompakt_Hoch!F13)&lt;&gt;4,4,0)</f>
        <v>0</v>
      </c>
      <c r="G13" s="24">
        <f ca="1">(IFERROR(VLOOKUP(Kompakt_Hoch!G13,FormatCode!$A$2:$I$367,9),0))+IF(MONTH(Kompakt_Hoch!G13)&lt;&gt;4,4,0)</f>
        <v>1</v>
      </c>
      <c r="H13" s="24">
        <f ca="1">(IFERROR(VLOOKUP(Kompakt_Hoch!H13,FormatCode!$A$2:$I$367,9),0))+IF(MONTH(Kompakt_Hoch!H13)&lt;&gt;4,4,0)</f>
        <v>2</v>
      </c>
      <c r="I13" s="24">
        <v>0</v>
      </c>
      <c r="J13" s="24">
        <f ca="1">(IFERROR(VLOOKUP(Kompakt_Hoch!J13,FormatCode!$A$2:$I$367,9),0))+IF(MONTH(Kompakt_Hoch!J13)&lt;&gt;5,4,0)</f>
        <v>0</v>
      </c>
      <c r="K13" s="24">
        <f ca="1">(IFERROR(VLOOKUP(Kompakt_Hoch!K13,FormatCode!$A$2:$I$367,9),0))+IF(MONTH(Kompakt_Hoch!K13)&lt;&gt;5,4,0)</f>
        <v>0</v>
      </c>
      <c r="L13" s="24">
        <f ca="1">(IFERROR(VLOOKUP(Kompakt_Hoch!L13,FormatCode!$A$2:$I$367,9),0))+IF(MONTH(Kompakt_Hoch!L13)&lt;&gt;5,4,0)</f>
        <v>0</v>
      </c>
      <c r="M13" s="24">
        <f ca="1">(IFERROR(VLOOKUP(Kompakt_Hoch!M13,FormatCode!$A$2:$I$367,9),0))+IF(MONTH(Kompakt_Hoch!M13)&lt;&gt;5,4,0)</f>
        <v>0</v>
      </c>
      <c r="N13" s="24">
        <f ca="1">(IFERROR(VLOOKUP(Kompakt_Hoch!N13,FormatCode!$A$2:$I$367,9),0))+IF(MONTH(Kompakt_Hoch!N13)&lt;&gt;5,4,0)</f>
        <v>0</v>
      </c>
      <c r="O13" s="24">
        <f ca="1">(IFERROR(VLOOKUP(Kompakt_Hoch!O13,FormatCode!$A$2:$I$367,9),0))+IF(MONTH(Kompakt_Hoch!O13)&lt;&gt;5,4,0)</f>
        <v>1</v>
      </c>
      <c r="P13" s="24">
        <f ca="1">(IFERROR(VLOOKUP(Kompakt_Hoch!P13,FormatCode!$A$2:$I$367,9),0))+IF(MONTH(Kompakt_Hoch!P13)&lt;&gt;5,4,0)</f>
        <v>2</v>
      </c>
      <c r="Q13" s="24">
        <v>0</v>
      </c>
      <c r="R13" s="24">
        <f ca="1">(IFERROR(VLOOKUP(Kompakt_Hoch!R13,FormatCode!$A$2:$I$367,9),0))+IF(MONTH(Kompakt_Hoch!R13)&lt;&gt;6,4,0)</f>
        <v>2</v>
      </c>
      <c r="S13" s="24">
        <f ca="1">(IFERROR(VLOOKUP(Kompakt_Hoch!S13,FormatCode!$A$2:$I$367,9),0))+IF(MONTH(Kompakt_Hoch!S13)&lt;&gt;6,4,0)</f>
        <v>0</v>
      </c>
      <c r="T13" s="24">
        <f ca="1">(IFERROR(VLOOKUP(Kompakt_Hoch!T13,FormatCode!$A$2:$I$367,9),0))+IF(MONTH(Kompakt_Hoch!T13)&lt;&gt;6,4,0)</f>
        <v>0</v>
      </c>
      <c r="U13" s="24">
        <f ca="1">(IFERROR(VLOOKUP(Kompakt_Hoch!U13,FormatCode!$A$2:$I$367,9),0))+IF(MONTH(Kompakt_Hoch!U13)&lt;&gt;6,4,0)</f>
        <v>0</v>
      </c>
      <c r="V13" s="24">
        <f ca="1">(IFERROR(VLOOKUP(Kompakt_Hoch!V13,FormatCode!$A$2:$I$367,9),0))+IF(MONTH(Kompakt_Hoch!V13)&lt;&gt;6,4,0)</f>
        <v>0</v>
      </c>
      <c r="W13" s="24">
        <f ca="1">(IFERROR(VLOOKUP(Kompakt_Hoch!W13,FormatCode!$A$2:$I$367,9),0))+IF(MONTH(Kompakt_Hoch!W13)&lt;&gt;6,4,0)</f>
        <v>1</v>
      </c>
      <c r="X13" s="24">
        <f ca="1">(IFERROR(VLOOKUP(Kompakt_Hoch!X13,FormatCode!$A$2:$I$367,9),0))+IF(MONTH(Kompakt_Hoch!X13)&lt;&gt;6,4,0)</f>
        <v>2</v>
      </c>
    </row>
    <row r="14" spans="1:24" x14ac:dyDescent="0.2">
      <c r="A14" s="24">
        <v>0</v>
      </c>
      <c r="B14" s="24">
        <f ca="1">(IFERROR(VLOOKUP(Kompakt_Hoch!B14,FormatCode!$A$2:$I$367,9),0))+IF(MONTH(Kompakt_Hoch!B14)&lt;&gt;4,4,0)</f>
        <v>0</v>
      </c>
      <c r="C14" s="24">
        <f ca="1">(IFERROR(VLOOKUP(Kompakt_Hoch!C14,FormatCode!$A$2:$I$367,9),0))+IF(MONTH(Kompakt_Hoch!C14)&lt;&gt;4,4,0)</f>
        <v>0</v>
      </c>
      <c r="D14" s="24">
        <f ca="1">(IFERROR(VLOOKUP(Kompakt_Hoch!D14,FormatCode!$A$2:$I$367,9),0))+IF(MONTH(Kompakt_Hoch!D14)&lt;&gt;4,4,0)</f>
        <v>0</v>
      </c>
      <c r="E14" s="24">
        <f ca="1">(IFERROR(VLOOKUP(Kompakt_Hoch!E14,FormatCode!$A$2:$I$367,9),0))+IF(MONTH(Kompakt_Hoch!E14)&lt;&gt;4,4,0)</f>
        <v>0</v>
      </c>
      <c r="F14" s="24">
        <f ca="1">(IFERROR(VLOOKUP(Kompakt_Hoch!F14,FormatCode!$A$2:$I$367,9),0))+IF(MONTH(Kompakt_Hoch!F14)&lt;&gt;4,4,0)</f>
        <v>2</v>
      </c>
      <c r="G14" s="24">
        <f ca="1">(IFERROR(VLOOKUP(Kompakt_Hoch!G14,FormatCode!$A$2:$I$367,9),0))+IF(MONTH(Kompakt_Hoch!G14)&lt;&gt;4,4,0)</f>
        <v>1</v>
      </c>
      <c r="H14" s="24">
        <f ca="1">(IFERROR(VLOOKUP(Kompakt_Hoch!H14,FormatCode!$A$2:$I$367,9),0))+IF(MONTH(Kompakt_Hoch!H14)&lt;&gt;4,4,0)</f>
        <v>2</v>
      </c>
      <c r="I14" s="24">
        <v>0</v>
      </c>
      <c r="J14" s="24">
        <f ca="1">(IFERROR(VLOOKUP(Kompakt_Hoch!J14,FormatCode!$A$2:$I$367,9),0))+IF(MONTH(Kompakt_Hoch!J14)&lt;&gt;5,4,0)</f>
        <v>0</v>
      </c>
      <c r="K14" s="24">
        <f ca="1">(IFERROR(VLOOKUP(Kompakt_Hoch!K14,FormatCode!$A$2:$I$367,9),0))+IF(MONTH(Kompakt_Hoch!K14)&lt;&gt;5,4,0)</f>
        <v>0</v>
      </c>
      <c r="L14" s="24">
        <f ca="1">(IFERROR(VLOOKUP(Kompakt_Hoch!L14,FormatCode!$A$2:$I$367,9),0))+IF(MONTH(Kompakt_Hoch!L14)&lt;&gt;5,4,0)</f>
        <v>0</v>
      </c>
      <c r="M14" s="24">
        <f ca="1">(IFERROR(VLOOKUP(Kompakt_Hoch!M14,FormatCode!$A$2:$I$367,9),0))+IF(MONTH(Kompakt_Hoch!M14)&lt;&gt;5,4,0)</f>
        <v>0</v>
      </c>
      <c r="N14" s="24">
        <f ca="1">(IFERROR(VLOOKUP(Kompakt_Hoch!N14,FormatCode!$A$2:$I$367,9),0))+IF(MONTH(Kompakt_Hoch!N14)&lt;&gt;5,4,0)</f>
        <v>0</v>
      </c>
      <c r="O14" s="24">
        <f ca="1">(IFERROR(VLOOKUP(Kompakt_Hoch!O14,FormatCode!$A$2:$I$367,9),0))+IF(MONTH(Kompakt_Hoch!O14)&lt;&gt;5,4,0)</f>
        <v>1</v>
      </c>
      <c r="P14" s="24">
        <f ca="1">(IFERROR(VLOOKUP(Kompakt_Hoch!P14,FormatCode!$A$2:$I$367,9),0))+IF(MONTH(Kompakt_Hoch!P14)&lt;&gt;5,4,0)</f>
        <v>2</v>
      </c>
      <c r="Q14" s="24">
        <v>0</v>
      </c>
      <c r="R14" s="24">
        <f ca="1">(IFERROR(VLOOKUP(Kompakt_Hoch!R14,FormatCode!$A$2:$I$367,9),0))+IF(MONTH(Kompakt_Hoch!R14)&lt;&gt;6,4,0)</f>
        <v>0</v>
      </c>
      <c r="S14" s="24">
        <f ca="1">(IFERROR(VLOOKUP(Kompakt_Hoch!S14,FormatCode!$A$2:$I$367,9),0))+IF(MONTH(Kompakt_Hoch!S14)&lt;&gt;6,4,0)</f>
        <v>0</v>
      </c>
      <c r="T14" s="24">
        <f ca="1">(IFERROR(VLOOKUP(Kompakt_Hoch!T14,FormatCode!$A$2:$I$367,9),0))+IF(MONTH(Kompakt_Hoch!T14)&lt;&gt;6,4,0)</f>
        <v>0</v>
      </c>
      <c r="U14" s="24">
        <f ca="1">(IFERROR(VLOOKUP(Kompakt_Hoch!U14,FormatCode!$A$2:$I$367,9),0))+IF(MONTH(Kompakt_Hoch!U14)&lt;&gt;6,4,0)</f>
        <v>2</v>
      </c>
      <c r="V14" s="24">
        <f ca="1">(IFERROR(VLOOKUP(Kompakt_Hoch!V14,FormatCode!$A$2:$I$367,9),0))+IF(MONTH(Kompakt_Hoch!V14)&lt;&gt;6,4,0)</f>
        <v>0</v>
      </c>
      <c r="W14" s="24">
        <f ca="1">(IFERROR(VLOOKUP(Kompakt_Hoch!W14,FormatCode!$A$2:$I$367,9),0))+IF(MONTH(Kompakt_Hoch!W14)&lt;&gt;6,4,0)</f>
        <v>1</v>
      </c>
      <c r="X14" s="24">
        <f ca="1">(IFERROR(VLOOKUP(Kompakt_Hoch!X14,FormatCode!$A$2:$I$367,9),0))+IF(MONTH(Kompakt_Hoch!X14)&lt;&gt;6,4,0)</f>
        <v>2</v>
      </c>
    </row>
    <row r="15" spans="1:24" x14ac:dyDescent="0.2">
      <c r="A15" s="24">
        <v>0</v>
      </c>
      <c r="B15" s="24">
        <f ca="1">(IFERROR(VLOOKUP(Kompakt_Hoch!B15,FormatCode!$A$2:$I$367,9),0))+IF(MONTH(Kompakt_Hoch!B15)&lt;&gt;4,4,0)</f>
        <v>2</v>
      </c>
      <c r="C15" s="24">
        <f ca="1">(IFERROR(VLOOKUP(Kompakt_Hoch!C15,FormatCode!$A$2:$I$367,9),0))+IF(MONTH(Kompakt_Hoch!C15)&lt;&gt;4,4,0)</f>
        <v>0</v>
      </c>
      <c r="D15" s="24">
        <f ca="1">(IFERROR(VLOOKUP(Kompakt_Hoch!D15,FormatCode!$A$2:$I$367,9),0))+IF(MONTH(Kompakt_Hoch!D15)&lt;&gt;4,4,0)</f>
        <v>0</v>
      </c>
      <c r="E15" s="24">
        <f ca="1">(IFERROR(VLOOKUP(Kompakt_Hoch!E15,FormatCode!$A$2:$I$367,9),0))+IF(MONTH(Kompakt_Hoch!E15)&lt;&gt;4,4,0)</f>
        <v>0</v>
      </c>
      <c r="F15" s="24">
        <f ca="1">(IFERROR(VLOOKUP(Kompakt_Hoch!F15,FormatCode!$A$2:$I$367,9),0))+IF(MONTH(Kompakt_Hoch!F15)&lt;&gt;4,4,0)</f>
        <v>0</v>
      </c>
      <c r="G15" s="24">
        <f ca="1">(IFERROR(VLOOKUP(Kompakt_Hoch!G15,FormatCode!$A$2:$I$367,9),0))+IF(MONTH(Kompakt_Hoch!G15)&lt;&gt;4,4,0)</f>
        <v>1</v>
      </c>
      <c r="H15" s="24">
        <f ca="1">(IFERROR(VLOOKUP(Kompakt_Hoch!H15,FormatCode!$A$2:$I$367,9),0))+IF(MONTH(Kompakt_Hoch!H15)&lt;&gt;4,4,0)</f>
        <v>2</v>
      </c>
      <c r="I15" s="24">
        <v>0</v>
      </c>
      <c r="J15" s="24">
        <f ca="1">(IFERROR(VLOOKUP(Kompakt_Hoch!J15,FormatCode!$A$2:$I$367,9),0))+IF(MONTH(Kompakt_Hoch!J15)&lt;&gt;5,4,0)</f>
        <v>0</v>
      </c>
      <c r="K15" s="24">
        <f ca="1">(IFERROR(VLOOKUP(Kompakt_Hoch!K15,FormatCode!$A$2:$I$367,9),0))+IF(MONTH(Kompakt_Hoch!K15)&lt;&gt;5,4,0)</f>
        <v>0</v>
      </c>
      <c r="L15" s="24">
        <f ca="1">(IFERROR(VLOOKUP(Kompakt_Hoch!L15,FormatCode!$A$2:$I$367,9),0))+IF(MONTH(Kompakt_Hoch!L15)&lt;&gt;5,4,0)</f>
        <v>0</v>
      </c>
      <c r="M15" s="24">
        <f ca="1">(IFERROR(VLOOKUP(Kompakt_Hoch!M15,FormatCode!$A$2:$I$367,9),0))+IF(MONTH(Kompakt_Hoch!M15)&lt;&gt;5,4,0)</f>
        <v>0</v>
      </c>
      <c r="N15" s="24">
        <f ca="1">(IFERROR(VLOOKUP(Kompakt_Hoch!N15,FormatCode!$A$2:$I$367,9),0))+IF(MONTH(Kompakt_Hoch!N15)&lt;&gt;5,4,0)</f>
        <v>0</v>
      </c>
      <c r="O15" s="24">
        <f ca="1">(IFERROR(VLOOKUP(Kompakt_Hoch!O15,FormatCode!$A$2:$I$367,9),0))+IF(MONTH(Kompakt_Hoch!O15)&lt;&gt;5,4,0)</f>
        <v>1</v>
      </c>
      <c r="P15" s="24">
        <f ca="1">(IFERROR(VLOOKUP(Kompakt_Hoch!P15,FormatCode!$A$2:$I$367,9),0))+IF(MONTH(Kompakt_Hoch!P15)&lt;&gt;5,4,0)</f>
        <v>2</v>
      </c>
      <c r="Q15" s="24">
        <v>0</v>
      </c>
      <c r="R15" s="24">
        <f ca="1">(IFERROR(VLOOKUP(Kompakt_Hoch!R15,FormatCode!$A$2:$I$367,9),0))+IF(MONTH(Kompakt_Hoch!R15)&lt;&gt;6,4,0)</f>
        <v>0</v>
      </c>
      <c r="S15" s="24">
        <f ca="1">(IFERROR(VLOOKUP(Kompakt_Hoch!S15,FormatCode!$A$2:$I$367,9),0))+IF(MONTH(Kompakt_Hoch!S15)&lt;&gt;6,4,0)</f>
        <v>0</v>
      </c>
      <c r="T15" s="24">
        <f ca="1">(IFERROR(VLOOKUP(Kompakt_Hoch!T15,FormatCode!$A$2:$I$367,9),0))+IF(MONTH(Kompakt_Hoch!T15)&lt;&gt;6,4,0)</f>
        <v>0</v>
      </c>
      <c r="U15" s="24">
        <f ca="1">(IFERROR(VLOOKUP(Kompakt_Hoch!U15,FormatCode!$A$2:$I$367,9),0))+IF(MONTH(Kompakt_Hoch!U15)&lt;&gt;6,4,0)</f>
        <v>0</v>
      </c>
      <c r="V15" s="24">
        <f ca="1">(IFERROR(VLOOKUP(Kompakt_Hoch!V15,FormatCode!$A$2:$I$367,9),0))+IF(MONTH(Kompakt_Hoch!V15)&lt;&gt;6,4,0)</f>
        <v>0</v>
      </c>
      <c r="W15" s="24">
        <f ca="1">(IFERROR(VLOOKUP(Kompakt_Hoch!W15,FormatCode!$A$2:$I$367,9),0))+IF(MONTH(Kompakt_Hoch!W15)&lt;&gt;6,4,0)</f>
        <v>1</v>
      </c>
      <c r="X15" s="24">
        <f ca="1">(IFERROR(VLOOKUP(Kompakt_Hoch!X15,FormatCode!$A$2:$I$367,9),0))+IF(MONTH(Kompakt_Hoch!X15)&lt;&gt;6,4,0)</f>
        <v>2</v>
      </c>
    </row>
    <row r="16" spans="1:24" x14ac:dyDescent="0.2">
      <c r="A16" s="24">
        <v>0</v>
      </c>
      <c r="B16" s="24">
        <f ca="1">(IFERROR(VLOOKUP(Kompakt_Hoch!B16,FormatCode!$A$2:$I$367,9),0))+IF(MONTH(Kompakt_Hoch!B16)&lt;&gt;4,4,0)</f>
        <v>0</v>
      </c>
      <c r="C16" s="24">
        <f ca="1">(IFERROR(VLOOKUP(Kompakt_Hoch!C16,FormatCode!$A$2:$I$367,9),0))+IF(MONTH(Kompakt_Hoch!C16)&lt;&gt;4,4,0)</f>
        <v>0</v>
      </c>
      <c r="D16" s="24">
        <f ca="1">(IFERROR(VLOOKUP(Kompakt_Hoch!D16,FormatCode!$A$2:$I$367,9),0))+IF(MONTH(Kompakt_Hoch!D16)&lt;&gt;4,4,0)</f>
        <v>0</v>
      </c>
      <c r="E16" s="24">
        <f ca="1">(IFERROR(VLOOKUP(Kompakt_Hoch!E16,FormatCode!$A$2:$I$367,9),0))+IF(MONTH(Kompakt_Hoch!E16)&lt;&gt;4,4,0)</f>
        <v>0</v>
      </c>
      <c r="F16" s="24">
        <f ca="1">(IFERROR(VLOOKUP(Kompakt_Hoch!F16,FormatCode!$A$2:$I$367,9),0))+IF(MONTH(Kompakt_Hoch!F16)&lt;&gt;4,4,0)</f>
        <v>0</v>
      </c>
      <c r="G16" s="24">
        <f ca="1">(IFERROR(VLOOKUP(Kompakt_Hoch!G16,FormatCode!$A$2:$I$367,9),0))+IF(MONTH(Kompakt_Hoch!G16)&lt;&gt;4,4,0)</f>
        <v>1</v>
      </c>
      <c r="H16" s="24">
        <f ca="1">(IFERROR(VLOOKUP(Kompakt_Hoch!H16,FormatCode!$A$2:$I$367,9),0))+IF(MONTH(Kompakt_Hoch!H16)&lt;&gt;4,4,0)</f>
        <v>6</v>
      </c>
      <c r="I16" s="24">
        <v>0</v>
      </c>
      <c r="J16" s="24">
        <f ca="1">(IFERROR(VLOOKUP(Kompakt_Hoch!J16,FormatCode!$A$2:$I$367,9),0))+IF(MONTH(Kompakt_Hoch!J16)&lt;&gt;5,4,0)</f>
        <v>0</v>
      </c>
      <c r="K16" s="24">
        <f ca="1">(IFERROR(VLOOKUP(Kompakt_Hoch!K16,FormatCode!$A$2:$I$367,9),0))+IF(MONTH(Kompakt_Hoch!K16)&lt;&gt;5,4,0)</f>
        <v>0</v>
      </c>
      <c r="L16" s="24">
        <f ca="1">(IFERROR(VLOOKUP(Kompakt_Hoch!L16,FormatCode!$A$2:$I$367,9),0))+IF(MONTH(Kompakt_Hoch!L16)&lt;&gt;5,4,0)</f>
        <v>0</v>
      </c>
      <c r="M16" s="24">
        <f ca="1">(IFERROR(VLOOKUP(Kompakt_Hoch!M16,FormatCode!$A$2:$I$367,9),0))+IF(MONTH(Kompakt_Hoch!M16)&lt;&gt;5,4,0)</f>
        <v>2</v>
      </c>
      <c r="N16" s="24">
        <f ca="1">(IFERROR(VLOOKUP(Kompakt_Hoch!N16,FormatCode!$A$2:$I$367,9),0))+IF(MONTH(Kompakt_Hoch!N16)&lt;&gt;5,4,0)</f>
        <v>0</v>
      </c>
      <c r="O16" s="24">
        <f ca="1">(IFERROR(VLOOKUP(Kompakt_Hoch!O16,FormatCode!$A$2:$I$367,9),0))+IF(MONTH(Kompakt_Hoch!O16)&lt;&gt;5,4,0)</f>
        <v>1</v>
      </c>
      <c r="P16" s="24">
        <f ca="1">(IFERROR(VLOOKUP(Kompakt_Hoch!P16,FormatCode!$A$2:$I$367,9),0))+IF(MONTH(Kompakt_Hoch!P16)&lt;&gt;5,4,0)</f>
        <v>2</v>
      </c>
      <c r="Q16" s="24">
        <v>0</v>
      </c>
      <c r="R16" s="24">
        <f ca="1">(IFERROR(VLOOKUP(Kompakt_Hoch!R16,FormatCode!$A$2:$I$367,9),0))+IF(MONTH(Kompakt_Hoch!R16)&lt;&gt;6,4,0)</f>
        <v>0</v>
      </c>
      <c r="S16" s="24">
        <f ca="1">(IFERROR(VLOOKUP(Kompakt_Hoch!S16,FormatCode!$A$2:$I$367,9),0))+IF(MONTH(Kompakt_Hoch!S16)&lt;&gt;6,4,0)</f>
        <v>0</v>
      </c>
      <c r="T16" s="24">
        <f ca="1">(IFERROR(VLOOKUP(Kompakt_Hoch!T16,FormatCode!$A$2:$I$367,9),0))+IF(MONTH(Kompakt_Hoch!T16)&lt;&gt;6,4,0)</f>
        <v>0</v>
      </c>
      <c r="U16" s="24">
        <f ca="1">(IFERROR(VLOOKUP(Kompakt_Hoch!U16,FormatCode!$A$2:$I$367,9),0))+IF(MONTH(Kompakt_Hoch!U16)&lt;&gt;6,4,0)</f>
        <v>0</v>
      </c>
      <c r="V16" s="24">
        <f ca="1">(IFERROR(VLOOKUP(Kompakt_Hoch!V16,FormatCode!$A$2:$I$367,9),0))+IF(MONTH(Kompakt_Hoch!V16)&lt;&gt;6,4,0)</f>
        <v>4</v>
      </c>
      <c r="W16" s="24">
        <f ca="1">(IFERROR(VLOOKUP(Kompakt_Hoch!W16,FormatCode!$A$2:$I$367,9),0))+IF(MONTH(Kompakt_Hoch!W16)&lt;&gt;6,4,0)</f>
        <v>5</v>
      </c>
      <c r="X16" s="24">
        <f ca="1">(IFERROR(VLOOKUP(Kompakt_Hoch!X16,FormatCode!$A$2:$I$367,9),0))+IF(MONTH(Kompakt_Hoch!X16)&lt;&gt;6,4,0)</f>
        <v>6</v>
      </c>
    </row>
    <row r="17" spans="1:24" x14ac:dyDescent="0.2">
      <c r="A17" s="24">
        <v>0</v>
      </c>
      <c r="B17" s="24">
        <f ca="1">(IFERROR(VLOOKUP(Kompakt_Hoch!B17,FormatCode!$A$2:$I$367,9),0))+IF(MONTH(Kompakt_Hoch!B17)&lt;&gt;4,4,0)</f>
        <v>4</v>
      </c>
      <c r="C17" s="24">
        <f ca="1">(IFERROR(VLOOKUP(Kompakt_Hoch!C17,FormatCode!$A$2:$I$367,9),0))+IF(MONTH(Kompakt_Hoch!C17)&lt;&gt;4,4,0)</f>
        <v>4</v>
      </c>
      <c r="D17" s="24">
        <f ca="1">(IFERROR(VLOOKUP(Kompakt_Hoch!D17,FormatCode!$A$2:$I$367,9),0))+IF(MONTH(Kompakt_Hoch!D17)&lt;&gt;4,4,0)</f>
        <v>4</v>
      </c>
      <c r="E17" s="24">
        <f ca="1">(IFERROR(VLOOKUP(Kompakt_Hoch!E17,FormatCode!$A$2:$I$367,9),0))+IF(MONTH(Kompakt_Hoch!E17)&lt;&gt;4,4,0)</f>
        <v>4</v>
      </c>
      <c r="F17" s="24">
        <f ca="1">(IFERROR(VLOOKUP(Kompakt_Hoch!F17,FormatCode!$A$2:$I$367,9),0))+IF(MONTH(Kompakt_Hoch!F17)&lt;&gt;4,4,0)</f>
        <v>4</v>
      </c>
      <c r="G17" s="24">
        <f ca="1">(IFERROR(VLOOKUP(Kompakt_Hoch!G17,FormatCode!$A$2:$I$367,9),0))+IF(MONTH(Kompakt_Hoch!G17)&lt;&gt;4,4,0)</f>
        <v>5</v>
      </c>
      <c r="H17" s="24">
        <f ca="1">(IFERROR(VLOOKUP(Kompakt_Hoch!H17,FormatCode!$A$2:$I$367,9),0))+IF(MONTH(Kompakt_Hoch!H17)&lt;&gt;4,4,0)</f>
        <v>6</v>
      </c>
      <c r="I17" s="24">
        <v>0</v>
      </c>
      <c r="J17" s="24">
        <f ca="1">(IFERROR(VLOOKUP(Kompakt_Hoch!J17,FormatCode!$A$2:$I$367,9),0))+IF(MONTH(Kompakt_Hoch!J17)&lt;&gt;5,4,0)</f>
        <v>0</v>
      </c>
      <c r="K17" s="24">
        <f ca="1">(IFERROR(VLOOKUP(Kompakt_Hoch!K17,FormatCode!$A$2:$I$367,9),0))+IF(MONTH(Kompakt_Hoch!K17)&lt;&gt;5,4,0)</f>
        <v>0</v>
      </c>
      <c r="L17" s="24">
        <f ca="1">(IFERROR(VLOOKUP(Kompakt_Hoch!L17,FormatCode!$A$2:$I$367,9),0))+IF(MONTH(Kompakt_Hoch!L17)&lt;&gt;5,4,0)</f>
        <v>4</v>
      </c>
      <c r="M17" s="24">
        <f ca="1">(IFERROR(VLOOKUP(Kompakt_Hoch!M17,FormatCode!$A$2:$I$367,9),0))+IF(MONTH(Kompakt_Hoch!M17)&lt;&gt;5,4,0)</f>
        <v>4</v>
      </c>
      <c r="N17" s="24">
        <f ca="1">(IFERROR(VLOOKUP(Kompakt_Hoch!N17,FormatCode!$A$2:$I$367,9),0))+IF(MONTH(Kompakt_Hoch!N17)&lt;&gt;5,4,0)</f>
        <v>4</v>
      </c>
      <c r="O17" s="24">
        <f ca="1">(IFERROR(VLOOKUP(Kompakt_Hoch!O17,FormatCode!$A$2:$I$367,9),0))+IF(MONTH(Kompakt_Hoch!O17)&lt;&gt;5,4,0)</f>
        <v>5</v>
      </c>
      <c r="P17" s="24">
        <f ca="1">(IFERROR(VLOOKUP(Kompakt_Hoch!P17,FormatCode!$A$2:$I$367,9),0))+IF(MONTH(Kompakt_Hoch!P17)&lt;&gt;5,4,0)</f>
        <v>6</v>
      </c>
      <c r="Q17" s="24">
        <v>0</v>
      </c>
      <c r="R17" s="24">
        <f ca="1">(IFERROR(VLOOKUP(Kompakt_Hoch!R17,FormatCode!$A$2:$I$367,9),0))+IF(MONTH(Kompakt_Hoch!R17)&lt;&gt;6,4,0)</f>
        <v>4</v>
      </c>
      <c r="S17" s="24">
        <f ca="1">(IFERROR(VLOOKUP(Kompakt_Hoch!S17,FormatCode!$A$2:$I$367,9),0))+IF(MONTH(Kompakt_Hoch!S17)&lt;&gt;6,4,0)</f>
        <v>4</v>
      </c>
      <c r="T17" s="24">
        <f ca="1">(IFERROR(VLOOKUP(Kompakt_Hoch!T17,FormatCode!$A$2:$I$367,9),0))+IF(MONTH(Kompakt_Hoch!T17)&lt;&gt;6,4,0)</f>
        <v>4</v>
      </c>
      <c r="U17" s="24">
        <f ca="1">(IFERROR(VLOOKUP(Kompakt_Hoch!U17,FormatCode!$A$2:$I$367,9),0))+IF(MONTH(Kompakt_Hoch!U17)&lt;&gt;6,4,0)</f>
        <v>4</v>
      </c>
      <c r="V17" s="24">
        <f ca="1">(IFERROR(VLOOKUP(Kompakt_Hoch!V17,FormatCode!$A$2:$I$367,9),0))+IF(MONTH(Kompakt_Hoch!V17)&lt;&gt;6,4,0)</f>
        <v>4</v>
      </c>
      <c r="W17" s="24">
        <f ca="1">(IFERROR(VLOOKUP(Kompakt_Hoch!W17,FormatCode!$A$2:$I$367,9),0))+IF(MONTH(Kompakt_Hoch!W17)&lt;&gt;6,4,0)</f>
        <v>5</v>
      </c>
      <c r="X17" s="24">
        <f ca="1">(IFERROR(VLOOKUP(Kompakt_Hoch!X17,FormatCode!$A$2:$I$367,9),0))+IF(MONTH(Kompakt_Hoch!X17)&lt;&gt;6,4,0)</f>
        <v>6</v>
      </c>
    </row>
    <row r="18" spans="1:24" x14ac:dyDescent="0.2">
      <c r="A18" s="24">
        <v>0</v>
      </c>
      <c r="B18" s="24">
        <f>IFERROR(VLOOKUP(Kompakt_Hoch!B18,FormatCode!$A$2:$I$367,9),0)</f>
        <v>0</v>
      </c>
      <c r="C18" s="24">
        <f>IFERROR(VLOOKUP(Kompakt_Hoch!C18,FormatCode!$A$2:$I$367,9),0)</f>
        <v>0</v>
      </c>
      <c r="D18" s="24">
        <f>IFERROR(VLOOKUP(Kompakt_Hoch!D18,FormatCode!$A$2:$I$367,9),0)</f>
        <v>0</v>
      </c>
      <c r="E18" s="24">
        <f>IFERROR(VLOOKUP(Kompakt_Hoch!E18,FormatCode!$A$2:$I$367,9),0)</f>
        <v>0</v>
      </c>
      <c r="F18" s="24">
        <f>IFERROR(VLOOKUP(Kompakt_Hoch!F18,FormatCode!$A$2:$I$367,9),0)</f>
        <v>0</v>
      </c>
      <c r="G18" s="24">
        <f>IFERROR(VLOOKUP(Kompakt_Hoch!G18,FormatCode!$A$2:$I$367,9),0)</f>
        <v>0</v>
      </c>
      <c r="H18" s="24">
        <f>IFERROR(VLOOKUP(Kompakt_Hoch!H18,FormatCode!$A$2:$I$367,9),0)</f>
        <v>0</v>
      </c>
      <c r="I18" s="24">
        <v>0</v>
      </c>
      <c r="J18" s="24">
        <f>IFERROR(VLOOKUP(Kompakt_Hoch!J18,FormatCode!$A$2:$I$367,9),0)</f>
        <v>0</v>
      </c>
      <c r="K18" s="24">
        <f>IFERROR(VLOOKUP(Kompakt_Hoch!K18,FormatCode!$A$2:$I$367,9),0)</f>
        <v>0</v>
      </c>
      <c r="L18" s="24">
        <f>IFERROR(VLOOKUP(Kompakt_Hoch!L18,FormatCode!$A$2:$I$367,9),0)</f>
        <v>0</v>
      </c>
      <c r="M18" s="24">
        <f>IFERROR(VLOOKUP(Kompakt_Hoch!M18,FormatCode!$A$2:$I$367,9),0)</f>
        <v>0</v>
      </c>
      <c r="N18" s="24">
        <f>IFERROR(VLOOKUP(Kompakt_Hoch!N18,FormatCode!$A$2:$I$367,9),0)</f>
        <v>0</v>
      </c>
      <c r="O18" s="24">
        <f>IFERROR(VLOOKUP(Kompakt_Hoch!O18,FormatCode!$A$2:$I$367,9),0)</f>
        <v>0</v>
      </c>
      <c r="P18" s="24">
        <f>IFERROR(VLOOKUP(Kompakt_Hoch!P18,FormatCode!$A$2:$I$367,9),0)</f>
        <v>0</v>
      </c>
      <c r="Q18" s="24">
        <v>0</v>
      </c>
      <c r="R18" s="24">
        <f>IFERROR(VLOOKUP(Kompakt_Hoch!R18,FormatCode!$A$2:$I$367,9),0)</f>
        <v>0</v>
      </c>
      <c r="S18" s="24">
        <f>IFERROR(VLOOKUP(Kompakt_Hoch!S18,FormatCode!$A$2:$I$367,9),0)</f>
        <v>0</v>
      </c>
      <c r="T18" s="24">
        <f>IFERROR(VLOOKUP(Kompakt_Hoch!T18,FormatCode!$A$2:$I$367,9),0)</f>
        <v>0</v>
      </c>
      <c r="U18" s="24">
        <f>IFERROR(VLOOKUP(Kompakt_Hoch!U18,FormatCode!$A$2:$I$367,9),0)</f>
        <v>0</v>
      </c>
      <c r="V18" s="24">
        <f>IFERROR(VLOOKUP(Kompakt_Hoch!V18,FormatCode!$A$2:$I$367,9),0)</f>
        <v>0</v>
      </c>
      <c r="W18" s="24">
        <f>IFERROR(VLOOKUP(Kompakt_Hoch!W18,FormatCode!$A$2:$I$367,9),0)</f>
        <v>0</v>
      </c>
      <c r="X18" s="24">
        <f>IFERROR(VLOOKUP(Kompakt_Hoch!X18,FormatCode!$A$2:$I$367,9),0)</f>
        <v>0</v>
      </c>
    </row>
    <row r="19" spans="1:24" x14ac:dyDescent="0.2">
      <c r="A19" s="24">
        <v>0</v>
      </c>
      <c r="B19" s="24">
        <f>IFERROR(VLOOKUP(Kompakt_Hoch!B19,FormatCode!$A$2:$I$367,9),0)</f>
        <v>0</v>
      </c>
      <c r="C19" s="24">
        <f>IFERROR(VLOOKUP(Kompakt_Hoch!C19,FormatCode!$A$2:$I$367,9),0)</f>
        <v>0</v>
      </c>
      <c r="D19" s="24">
        <f>IFERROR(VLOOKUP(Kompakt_Hoch!D19,FormatCode!$A$2:$I$367,9),0)</f>
        <v>0</v>
      </c>
      <c r="E19" s="24">
        <f>IFERROR(VLOOKUP(Kompakt_Hoch!E19,FormatCode!$A$2:$I$367,9),0)</f>
        <v>0</v>
      </c>
      <c r="F19" s="24">
        <f>IFERROR(VLOOKUP(Kompakt_Hoch!F19,FormatCode!$A$2:$I$367,9),0)</f>
        <v>0</v>
      </c>
      <c r="G19" s="24">
        <f>IFERROR(VLOOKUP(Kompakt_Hoch!G19,FormatCode!$A$2:$I$367,9),0)</f>
        <v>0</v>
      </c>
      <c r="H19" s="24">
        <f>IFERROR(VLOOKUP(Kompakt_Hoch!H19,FormatCode!$A$2:$I$367,9),0)</f>
        <v>0</v>
      </c>
      <c r="I19" s="24">
        <v>0</v>
      </c>
      <c r="J19" s="24">
        <f>IFERROR(VLOOKUP(Kompakt_Hoch!J19,FormatCode!$A$2:$I$367,9),0)</f>
        <v>0</v>
      </c>
      <c r="K19" s="24">
        <f>IFERROR(VLOOKUP(Kompakt_Hoch!K19,FormatCode!$A$2:$I$367,9),0)</f>
        <v>0</v>
      </c>
      <c r="L19" s="24">
        <f>IFERROR(VLOOKUP(Kompakt_Hoch!L19,FormatCode!$A$2:$I$367,9),0)</f>
        <v>0</v>
      </c>
      <c r="M19" s="24">
        <f>IFERROR(VLOOKUP(Kompakt_Hoch!M19,FormatCode!$A$2:$I$367,9),0)</f>
        <v>0</v>
      </c>
      <c r="N19" s="24">
        <f>IFERROR(VLOOKUP(Kompakt_Hoch!N19,FormatCode!$A$2:$I$367,9),0)</f>
        <v>0</v>
      </c>
      <c r="O19" s="24">
        <f>IFERROR(VLOOKUP(Kompakt_Hoch!O19,FormatCode!$A$2:$I$367,9),0)</f>
        <v>0</v>
      </c>
      <c r="P19" s="24">
        <f>IFERROR(VLOOKUP(Kompakt_Hoch!P19,FormatCode!$A$2:$I$367,9),0)</f>
        <v>0</v>
      </c>
      <c r="Q19" s="24">
        <v>0</v>
      </c>
      <c r="R19" s="24">
        <f>IFERROR(VLOOKUP(Kompakt_Hoch!R19,FormatCode!$A$2:$I$367,9),0)</f>
        <v>0</v>
      </c>
      <c r="S19" s="24">
        <f>IFERROR(VLOOKUP(Kompakt_Hoch!S19,FormatCode!$A$2:$I$367,9),0)</f>
        <v>0</v>
      </c>
      <c r="T19" s="24">
        <f>IFERROR(VLOOKUP(Kompakt_Hoch!T19,FormatCode!$A$2:$I$367,9),0)</f>
        <v>0</v>
      </c>
      <c r="U19" s="24">
        <f>IFERROR(VLOOKUP(Kompakt_Hoch!U19,FormatCode!$A$2:$I$367,9),0)</f>
        <v>0</v>
      </c>
      <c r="V19" s="24">
        <f>IFERROR(VLOOKUP(Kompakt_Hoch!V19,FormatCode!$A$2:$I$367,9),0)</f>
        <v>0</v>
      </c>
      <c r="W19" s="24">
        <f>IFERROR(VLOOKUP(Kompakt_Hoch!W19,FormatCode!$A$2:$I$367,9),0)</f>
        <v>0</v>
      </c>
      <c r="X19" s="24">
        <f>IFERROR(VLOOKUP(Kompakt_Hoch!X19,FormatCode!$A$2:$I$367,9),0)</f>
        <v>0</v>
      </c>
    </row>
    <row r="20" spans="1:24" x14ac:dyDescent="0.2">
      <c r="A20" s="24">
        <v>0</v>
      </c>
      <c r="B20" s="24">
        <f ca="1">(IFERROR(VLOOKUP(Kompakt_Hoch!B20,FormatCode!$A$2:$I$367,9),0))+IF(MONTH(Kompakt_Hoch!B20)&lt;&gt;7,4,0)</f>
        <v>4</v>
      </c>
      <c r="C20" s="24">
        <f ca="1">(IFERROR(VLOOKUP(Kompakt_Hoch!C20,FormatCode!$A$2:$I$367,9),0))+IF(MONTH(Kompakt_Hoch!C20)&lt;&gt;7,4,0)</f>
        <v>4</v>
      </c>
      <c r="D20" s="24">
        <f ca="1">(IFERROR(VLOOKUP(Kompakt_Hoch!D20,FormatCode!$A$2:$I$367,9),0))+IF(MONTH(Kompakt_Hoch!D20)&lt;&gt;7,4,0)</f>
        <v>4</v>
      </c>
      <c r="E20" s="24">
        <f ca="1">(IFERROR(VLOOKUP(Kompakt_Hoch!E20,FormatCode!$A$2:$I$367,9),0))+IF(MONTH(Kompakt_Hoch!E20)&lt;&gt;7,4,0)</f>
        <v>4</v>
      </c>
      <c r="F20" s="24">
        <f ca="1">(IFERROR(VLOOKUP(Kompakt_Hoch!F20,FormatCode!$A$2:$I$367,9),0))+IF(MONTH(Kompakt_Hoch!F20)&lt;&gt;7,4,0)</f>
        <v>0</v>
      </c>
      <c r="G20" s="24">
        <f ca="1">(IFERROR(VLOOKUP(Kompakt_Hoch!G20,FormatCode!$A$2:$I$367,9),0))+IF(MONTH(Kompakt_Hoch!G20)&lt;&gt;7,4,0)</f>
        <v>1</v>
      </c>
      <c r="H20" s="24">
        <f ca="1">(IFERROR(VLOOKUP(Kompakt_Hoch!H20,FormatCode!$A$2:$I$367,9),0))+IF(MONTH(Kompakt_Hoch!H20)&lt;&gt;7,4,0)</f>
        <v>2</v>
      </c>
      <c r="I20" s="24">
        <v>0</v>
      </c>
      <c r="J20" s="24">
        <f ca="1">(IFERROR(VLOOKUP(Kompakt_Hoch!J20,FormatCode!$A$2:$I$367,9),0))+IF(MONTH(Kompakt_Hoch!J20)&lt;&gt;8,4,0)</f>
        <v>0</v>
      </c>
      <c r="K20" s="24">
        <f ca="1">(IFERROR(VLOOKUP(Kompakt_Hoch!K20,FormatCode!$A$2:$I$367,9),0))+IF(MONTH(Kompakt_Hoch!K20)&lt;&gt;8,4,0)</f>
        <v>0</v>
      </c>
      <c r="L20" s="24">
        <f ca="1">(IFERROR(VLOOKUP(Kompakt_Hoch!L20,FormatCode!$A$2:$I$367,9),0))+IF(MONTH(Kompakt_Hoch!L20)&lt;&gt;8,4,0)</f>
        <v>0</v>
      </c>
      <c r="M20" s="24">
        <f ca="1">(IFERROR(VLOOKUP(Kompakt_Hoch!M20,FormatCode!$A$2:$I$367,9),0))+IF(MONTH(Kompakt_Hoch!M20)&lt;&gt;8,4,0)</f>
        <v>0</v>
      </c>
      <c r="N20" s="24">
        <f ca="1">(IFERROR(VLOOKUP(Kompakt_Hoch!N20,FormatCode!$A$2:$I$367,9),0))+IF(MONTH(Kompakt_Hoch!N20)&lt;&gt;8,4,0)</f>
        <v>0</v>
      </c>
      <c r="O20" s="24">
        <f ca="1">(IFERROR(VLOOKUP(Kompakt_Hoch!O20,FormatCode!$A$2:$I$367,9),0))+IF(MONTH(Kompakt_Hoch!O20)&lt;&gt;8,4,0)</f>
        <v>1</v>
      </c>
      <c r="P20" s="24">
        <f ca="1">(IFERROR(VLOOKUP(Kompakt_Hoch!P20,FormatCode!$A$2:$I$367,9),0))+IF(MONTH(Kompakt_Hoch!P20)&lt;&gt;8,4,0)</f>
        <v>2</v>
      </c>
      <c r="Q20" s="24">
        <v>0</v>
      </c>
      <c r="R20" s="24">
        <f ca="1">(IFERROR(VLOOKUP(Kompakt_Hoch!R20,FormatCode!$A$2:$I$367,9),0))+IF(MONTH(Kompakt_Hoch!R20)&lt;&gt;9,4,0)</f>
        <v>5</v>
      </c>
      <c r="S20" s="24">
        <f ca="1">(IFERROR(VLOOKUP(Kompakt_Hoch!S20,FormatCode!$A$2:$I$367,9),0))+IF(MONTH(Kompakt_Hoch!S20)&lt;&gt;9,4,0)</f>
        <v>5</v>
      </c>
      <c r="T20" s="24">
        <f ca="1">(IFERROR(VLOOKUP(Kompakt_Hoch!T20,FormatCode!$A$2:$I$367,9),0))+IF(MONTH(Kompakt_Hoch!T20)&lt;&gt;9,4,0)</f>
        <v>5</v>
      </c>
      <c r="U20" s="24">
        <f ca="1">(IFERROR(VLOOKUP(Kompakt_Hoch!U20,FormatCode!$A$2:$I$367,9),0))+IF(MONTH(Kompakt_Hoch!U20)&lt;&gt;9,4,0)</f>
        <v>1</v>
      </c>
      <c r="V20" s="24">
        <f ca="1">(IFERROR(VLOOKUP(Kompakt_Hoch!V20,FormatCode!$A$2:$I$367,9),0))+IF(MONTH(Kompakt_Hoch!V20)&lt;&gt;9,4,0)</f>
        <v>1</v>
      </c>
      <c r="W20" s="24">
        <f ca="1">(IFERROR(VLOOKUP(Kompakt_Hoch!W20,FormatCode!$A$2:$I$367,9),0))+IF(MONTH(Kompakt_Hoch!W20)&lt;&gt;9,4,0)</f>
        <v>1</v>
      </c>
      <c r="X20" s="24">
        <f ca="1">(IFERROR(VLOOKUP(Kompakt_Hoch!X20,FormatCode!$A$2:$I$367,9),0))+IF(MONTH(Kompakt_Hoch!X20)&lt;&gt;9,4,0)</f>
        <v>2</v>
      </c>
    </row>
    <row r="21" spans="1:24" x14ac:dyDescent="0.2">
      <c r="A21" s="24">
        <v>0</v>
      </c>
      <c r="B21" s="24">
        <f ca="1">(IFERROR(VLOOKUP(Kompakt_Hoch!B21,FormatCode!$A$2:$I$367,9),0))+IF(MONTH(Kompakt_Hoch!B21)&lt;&gt;7,4,0)</f>
        <v>0</v>
      </c>
      <c r="C21" s="24">
        <f ca="1">(IFERROR(VLOOKUP(Kompakt_Hoch!C21,FormatCode!$A$2:$I$367,9),0))+IF(MONTH(Kompakt_Hoch!C21)&lt;&gt;7,4,0)</f>
        <v>0</v>
      </c>
      <c r="D21" s="24">
        <f ca="1">(IFERROR(VLOOKUP(Kompakt_Hoch!D21,FormatCode!$A$2:$I$367,9),0))+IF(MONTH(Kompakt_Hoch!D21)&lt;&gt;7,4,0)</f>
        <v>0</v>
      </c>
      <c r="E21" s="24">
        <f ca="1">(IFERROR(VLOOKUP(Kompakt_Hoch!E21,FormatCode!$A$2:$I$367,9),0))+IF(MONTH(Kompakt_Hoch!E21)&lt;&gt;7,4,0)</f>
        <v>0</v>
      </c>
      <c r="F21" s="24">
        <f ca="1">(IFERROR(VLOOKUP(Kompakt_Hoch!F21,FormatCode!$A$2:$I$367,9),0))+IF(MONTH(Kompakt_Hoch!F21)&lt;&gt;7,4,0)</f>
        <v>0</v>
      </c>
      <c r="G21" s="24">
        <f ca="1">(IFERROR(VLOOKUP(Kompakt_Hoch!G21,FormatCode!$A$2:$I$367,9),0))+IF(MONTH(Kompakt_Hoch!G21)&lt;&gt;7,4,0)</f>
        <v>1</v>
      </c>
      <c r="H21" s="24">
        <f ca="1">(IFERROR(VLOOKUP(Kompakt_Hoch!H21,FormatCode!$A$2:$I$367,9),0))+IF(MONTH(Kompakt_Hoch!H21)&lt;&gt;7,4,0)</f>
        <v>2</v>
      </c>
      <c r="I21" s="24">
        <v>0</v>
      </c>
      <c r="J21" s="24">
        <f ca="1">(IFERROR(VLOOKUP(Kompakt_Hoch!J21,FormatCode!$A$2:$I$367,9),0))+IF(MONTH(Kompakt_Hoch!J21)&lt;&gt;8,4,0)</f>
        <v>0</v>
      </c>
      <c r="K21" s="24">
        <f ca="1">(IFERROR(VLOOKUP(Kompakt_Hoch!K21,FormatCode!$A$2:$I$367,9),0))+IF(MONTH(Kompakt_Hoch!K21)&lt;&gt;8,4,0)</f>
        <v>0</v>
      </c>
      <c r="L21" s="24">
        <f ca="1">(IFERROR(VLOOKUP(Kompakt_Hoch!L21,FormatCode!$A$2:$I$367,9),0))+IF(MONTH(Kompakt_Hoch!L21)&lt;&gt;8,4,0)</f>
        <v>0</v>
      </c>
      <c r="M21" s="24">
        <f ca="1">(IFERROR(VLOOKUP(Kompakt_Hoch!M21,FormatCode!$A$2:$I$367,9),0))+IF(MONTH(Kompakt_Hoch!M21)&lt;&gt;8,4,0)</f>
        <v>0</v>
      </c>
      <c r="N21" s="24">
        <f ca="1">(IFERROR(VLOOKUP(Kompakt_Hoch!N21,FormatCode!$A$2:$I$367,9),0))+IF(MONTH(Kompakt_Hoch!N21)&lt;&gt;8,4,0)</f>
        <v>0</v>
      </c>
      <c r="O21" s="24">
        <f ca="1">(IFERROR(VLOOKUP(Kompakt_Hoch!O21,FormatCode!$A$2:$I$367,9),0))+IF(MONTH(Kompakt_Hoch!O21)&lt;&gt;8,4,0)</f>
        <v>1</v>
      </c>
      <c r="P21" s="24">
        <f ca="1">(IFERROR(VLOOKUP(Kompakt_Hoch!P21,FormatCode!$A$2:$I$367,9),0))+IF(MONTH(Kompakt_Hoch!P21)&lt;&gt;8,4,0)</f>
        <v>2</v>
      </c>
      <c r="Q21" s="24">
        <v>0</v>
      </c>
      <c r="R21" s="24">
        <f ca="1">(IFERROR(VLOOKUP(Kompakt_Hoch!R21,FormatCode!$A$2:$I$367,9),0))+IF(MONTH(Kompakt_Hoch!R21)&lt;&gt;9,4,0)</f>
        <v>1</v>
      </c>
      <c r="S21" s="24">
        <f ca="1">(IFERROR(VLOOKUP(Kompakt_Hoch!S21,FormatCode!$A$2:$I$367,9),0))+IF(MONTH(Kompakt_Hoch!S21)&lt;&gt;9,4,0)</f>
        <v>1</v>
      </c>
      <c r="T21" s="24">
        <f ca="1">(IFERROR(VLOOKUP(Kompakt_Hoch!T21,FormatCode!$A$2:$I$367,9),0))+IF(MONTH(Kompakt_Hoch!T21)&lt;&gt;9,4,0)</f>
        <v>1</v>
      </c>
      <c r="U21" s="24">
        <f ca="1">(IFERROR(VLOOKUP(Kompakt_Hoch!U21,FormatCode!$A$2:$I$367,9),0))+IF(MONTH(Kompakt_Hoch!U21)&lt;&gt;9,4,0)</f>
        <v>1</v>
      </c>
      <c r="V21" s="24">
        <f ca="1">(IFERROR(VLOOKUP(Kompakt_Hoch!V21,FormatCode!$A$2:$I$367,9),0))+IF(MONTH(Kompakt_Hoch!V21)&lt;&gt;9,4,0)</f>
        <v>1</v>
      </c>
      <c r="W21" s="24">
        <f ca="1">(IFERROR(VLOOKUP(Kompakt_Hoch!W21,FormatCode!$A$2:$I$367,9),0))+IF(MONTH(Kompakt_Hoch!W21)&lt;&gt;9,4,0)</f>
        <v>1</v>
      </c>
      <c r="X21" s="24">
        <f ca="1">(IFERROR(VLOOKUP(Kompakt_Hoch!X21,FormatCode!$A$2:$I$367,9),0))+IF(MONTH(Kompakt_Hoch!X21)&lt;&gt;9,4,0)</f>
        <v>2</v>
      </c>
    </row>
    <row r="22" spans="1:24" x14ac:dyDescent="0.2">
      <c r="A22" s="24">
        <v>0</v>
      </c>
      <c r="B22" s="24">
        <f ca="1">(IFERROR(VLOOKUP(Kompakt_Hoch!B22,FormatCode!$A$2:$I$367,9),0))+IF(MONTH(Kompakt_Hoch!B22)&lt;&gt;7,4,0)</f>
        <v>0</v>
      </c>
      <c r="C22" s="24">
        <f ca="1">(IFERROR(VLOOKUP(Kompakt_Hoch!C22,FormatCode!$A$2:$I$367,9),0))+IF(MONTH(Kompakt_Hoch!C22)&lt;&gt;7,4,0)</f>
        <v>0</v>
      </c>
      <c r="D22" s="24">
        <f ca="1">(IFERROR(VLOOKUP(Kompakt_Hoch!D22,FormatCode!$A$2:$I$367,9),0))+IF(MONTH(Kompakt_Hoch!D22)&lt;&gt;7,4,0)</f>
        <v>0</v>
      </c>
      <c r="E22" s="24">
        <f ca="1">(IFERROR(VLOOKUP(Kompakt_Hoch!E22,FormatCode!$A$2:$I$367,9),0))+IF(MONTH(Kompakt_Hoch!E22)&lt;&gt;7,4,0)</f>
        <v>0</v>
      </c>
      <c r="F22" s="24">
        <f ca="1">(IFERROR(VLOOKUP(Kompakt_Hoch!F22,FormatCode!$A$2:$I$367,9),0))+IF(MONTH(Kompakt_Hoch!F22)&lt;&gt;7,4,0)</f>
        <v>0</v>
      </c>
      <c r="G22" s="24">
        <f ca="1">(IFERROR(VLOOKUP(Kompakt_Hoch!G22,FormatCode!$A$2:$I$367,9),0))+IF(MONTH(Kompakt_Hoch!G22)&lt;&gt;7,4,0)</f>
        <v>1</v>
      </c>
      <c r="H22" s="24">
        <f ca="1">(IFERROR(VLOOKUP(Kompakt_Hoch!H22,FormatCode!$A$2:$I$367,9),0))+IF(MONTH(Kompakt_Hoch!H22)&lt;&gt;7,4,0)</f>
        <v>2</v>
      </c>
      <c r="I22" s="24">
        <v>0</v>
      </c>
      <c r="J22" s="24">
        <f ca="1">(IFERROR(VLOOKUP(Kompakt_Hoch!J22,FormatCode!$A$2:$I$367,9),0))+IF(MONTH(Kompakt_Hoch!J22)&lt;&gt;8,4,0)</f>
        <v>0</v>
      </c>
      <c r="K22" s="24">
        <f ca="1">(IFERROR(VLOOKUP(Kompakt_Hoch!K22,FormatCode!$A$2:$I$367,9),0))+IF(MONTH(Kompakt_Hoch!K22)&lt;&gt;8,4,0)</f>
        <v>0</v>
      </c>
      <c r="L22" s="24">
        <f ca="1">(IFERROR(VLOOKUP(Kompakt_Hoch!L22,FormatCode!$A$2:$I$367,9),0))+IF(MONTH(Kompakt_Hoch!L22)&lt;&gt;8,4,0)</f>
        <v>0</v>
      </c>
      <c r="M22" s="24">
        <f ca="1">(IFERROR(VLOOKUP(Kompakt_Hoch!M22,FormatCode!$A$2:$I$367,9),0))+IF(MONTH(Kompakt_Hoch!M22)&lt;&gt;8,4,0)</f>
        <v>0</v>
      </c>
      <c r="N22" s="24">
        <f ca="1">(IFERROR(VLOOKUP(Kompakt_Hoch!N22,FormatCode!$A$2:$I$367,9),0))+IF(MONTH(Kompakt_Hoch!N22)&lt;&gt;8,4,0)</f>
        <v>0</v>
      </c>
      <c r="O22" s="24">
        <f ca="1">(IFERROR(VLOOKUP(Kompakt_Hoch!O22,FormatCode!$A$2:$I$367,9),0))+IF(MONTH(Kompakt_Hoch!O22)&lt;&gt;8,4,0)</f>
        <v>1</v>
      </c>
      <c r="P22" s="24">
        <f ca="1">(IFERROR(VLOOKUP(Kompakt_Hoch!P22,FormatCode!$A$2:$I$367,9),0))+IF(MONTH(Kompakt_Hoch!P22)&lt;&gt;8,4,0)</f>
        <v>2</v>
      </c>
      <c r="Q22" s="24">
        <v>0</v>
      </c>
      <c r="R22" s="24">
        <f ca="1">(IFERROR(VLOOKUP(Kompakt_Hoch!R22,FormatCode!$A$2:$I$367,9),0))+IF(MONTH(Kompakt_Hoch!R22)&lt;&gt;9,4,0)</f>
        <v>0</v>
      </c>
      <c r="S22" s="24">
        <f ca="1">(IFERROR(VLOOKUP(Kompakt_Hoch!S22,FormatCode!$A$2:$I$367,9),0))+IF(MONTH(Kompakt_Hoch!S22)&lt;&gt;9,4,0)</f>
        <v>0</v>
      </c>
      <c r="T22" s="24">
        <f ca="1">(IFERROR(VLOOKUP(Kompakt_Hoch!T22,FormatCode!$A$2:$I$367,9),0))+IF(MONTH(Kompakt_Hoch!T22)&lt;&gt;9,4,0)</f>
        <v>0</v>
      </c>
      <c r="U22" s="24">
        <f ca="1">(IFERROR(VLOOKUP(Kompakt_Hoch!U22,FormatCode!$A$2:$I$367,9),0))+IF(MONTH(Kompakt_Hoch!U22)&lt;&gt;9,4,0)</f>
        <v>0</v>
      </c>
      <c r="V22" s="24">
        <f ca="1">(IFERROR(VLOOKUP(Kompakt_Hoch!V22,FormatCode!$A$2:$I$367,9),0))+IF(MONTH(Kompakt_Hoch!V22)&lt;&gt;9,4,0)</f>
        <v>0</v>
      </c>
      <c r="W22" s="24">
        <f ca="1">(IFERROR(VLOOKUP(Kompakt_Hoch!W22,FormatCode!$A$2:$I$367,9),0))+IF(MONTH(Kompakt_Hoch!W22)&lt;&gt;9,4,0)</f>
        <v>1</v>
      </c>
      <c r="X22" s="24">
        <f ca="1">(IFERROR(VLOOKUP(Kompakt_Hoch!X22,FormatCode!$A$2:$I$367,9),0))+IF(MONTH(Kompakt_Hoch!X22)&lt;&gt;9,4,0)</f>
        <v>2</v>
      </c>
    </row>
    <row r="23" spans="1:24" x14ac:dyDescent="0.2">
      <c r="A23" s="24">
        <v>0</v>
      </c>
      <c r="B23" s="24">
        <f ca="1">(IFERROR(VLOOKUP(Kompakt_Hoch!B23,FormatCode!$A$2:$I$367,9),0))+IF(MONTH(Kompakt_Hoch!B23)&lt;&gt;7,4,0)</f>
        <v>0</v>
      </c>
      <c r="C23" s="24">
        <f ca="1">(IFERROR(VLOOKUP(Kompakt_Hoch!C23,FormatCode!$A$2:$I$367,9),0))+IF(MONTH(Kompakt_Hoch!C23)&lt;&gt;7,4,0)</f>
        <v>0</v>
      </c>
      <c r="D23" s="24">
        <f ca="1">(IFERROR(VLOOKUP(Kompakt_Hoch!D23,FormatCode!$A$2:$I$367,9),0))+IF(MONTH(Kompakt_Hoch!D23)&lt;&gt;7,4,0)</f>
        <v>0</v>
      </c>
      <c r="E23" s="24">
        <f ca="1">(IFERROR(VLOOKUP(Kompakt_Hoch!E23,FormatCode!$A$2:$I$367,9),0))+IF(MONTH(Kompakt_Hoch!E23)&lt;&gt;7,4,0)</f>
        <v>0</v>
      </c>
      <c r="F23" s="24">
        <f ca="1">(IFERROR(VLOOKUP(Kompakt_Hoch!F23,FormatCode!$A$2:$I$367,9),0))+IF(MONTH(Kompakt_Hoch!F23)&lt;&gt;7,4,0)</f>
        <v>0</v>
      </c>
      <c r="G23" s="24">
        <f ca="1">(IFERROR(VLOOKUP(Kompakt_Hoch!G23,FormatCode!$A$2:$I$367,9),0))+IF(MONTH(Kompakt_Hoch!G23)&lt;&gt;7,4,0)</f>
        <v>1</v>
      </c>
      <c r="H23" s="24">
        <f ca="1">(IFERROR(VLOOKUP(Kompakt_Hoch!H23,FormatCode!$A$2:$I$367,9),0))+IF(MONTH(Kompakt_Hoch!H23)&lt;&gt;7,4,0)</f>
        <v>2</v>
      </c>
      <c r="I23" s="24">
        <v>0</v>
      </c>
      <c r="J23" s="24">
        <f ca="1">(IFERROR(VLOOKUP(Kompakt_Hoch!J23,FormatCode!$A$2:$I$367,9),0))+IF(MONTH(Kompakt_Hoch!J23)&lt;&gt;8,4,0)</f>
        <v>0</v>
      </c>
      <c r="K23" s="24">
        <f ca="1">(IFERROR(VLOOKUP(Kompakt_Hoch!K23,FormatCode!$A$2:$I$367,9),0))+IF(MONTH(Kompakt_Hoch!K23)&lt;&gt;8,4,0)</f>
        <v>0</v>
      </c>
      <c r="L23" s="24">
        <f ca="1">(IFERROR(VLOOKUP(Kompakt_Hoch!L23,FormatCode!$A$2:$I$367,9),0))+IF(MONTH(Kompakt_Hoch!L23)&lt;&gt;8,4,0)</f>
        <v>0</v>
      </c>
      <c r="M23" s="24">
        <f ca="1">(IFERROR(VLOOKUP(Kompakt_Hoch!M23,FormatCode!$A$2:$I$367,9),0))+IF(MONTH(Kompakt_Hoch!M23)&lt;&gt;8,4,0)</f>
        <v>0</v>
      </c>
      <c r="N23" s="24">
        <f ca="1">(IFERROR(VLOOKUP(Kompakt_Hoch!N23,FormatCode!$A$2:$I$367,9),0))+IF(MONTH(Kompakt_Hoch!N23)&lt;&gt;8,4,0)</f>
        <v>0</v>
      </c>
      <c r="O23" s="24">
        <f ca="1">(IFERROR(VLOOKUP(Kompakt_Hoch!O23,FormatCode!$A$2:$I$367,9),0))+IF(MONTH(Kompakt_Hoch!O23)&lt;&gt;8,4,0)</f>
        <v>1</v>
      </c>
      <c r="P23" s="24">
        <f ca="1">(IFERROR(VLOOKUP(Kompakt_Hoch!P23,FormatCode!$A$2:$I$367,9),0))+IF(MONTH(Kompakt_Hoch!P23)&lt;&gt;8,4,0)</f>
        <v>2</v>
      </c>
      <c r="Q23" s="24">
        <v>0</v>
      </c>
      <c r="R23" s="24">
        <f ca="1">(IFERROR(VLOOKUP(Kompakt_Hoch!R23,FormatCode!$A$2:$I$367,9),0))+IF(MONTH(Kompakt_Hoch!R23)&lt;&gt;9,4,0)</f>
        <v>0</v>
      </c>
      <c r="S23" s="24">
        <f ca="1">(IFERROR(VLOOKUP(Kompakt_Hoch!S23,FormatCode!$A$2:$I$367,9),0))+IF(MONTH(Kompakt_Hoch!S23)&lt;&gt;9,4,0)</f>
        <v>0</v>
      </c>
      <c r="T23" s="24">
        <f ca="1">(IFERROR(VLOOKUP(Kompakt_Hoch!T23,FormatCode!$A$2:$I$367,9),0))+IF(MONTH(Kompakt_Hoch!T23)&lt;&gt;9,4,0)</f>
        <v>0</v>
      </c>
      <c r="U23" s="24">
        <f ca="1">(IFERROR(VLOOKUP(Kompakt_Hoch!U23,FormatCode!$A$2:$I$367,9),0))+IF(MONTH(Kompakt_Hoch!U23)&lt;&gt;9,4,0)</f>
        <v>0</v>
      </c>
      <c r="V23" s="24">
        <f ca="1">(IFERROR(VLOOKUP(Kompakt_Hoch!V23,FormatCode!$A$2:$I$367,9),0))+IF(MONTH(Kompakt_Hoch!V23)&lt;&gt;9,4,0)</f>
        <v>0</v>
      </c>
      <c r="W23" s="24">
        <f ca="1">(IFERROR(VLOOKUP(Kompakt_Hoch!W23,FormatCode!$A$2:$I$367,9),0))+IF(MONTH(Kompakt_Hoch!W23)&lt;&gt;9,4,0)</f>
        <v>1</v>
      </c>
      <c r="X23" s="24">
        <f ca="1">(IFERROR(VLOOKUP(Kompakt_Hoch!X23,FormatCode!$A$2:$I$367,9),0))+IF(MONTH(Kompakt_Hoch!X23)&lt;&gt;9,4,0)</f>
        <v>2</v>
      </c>
    </row>
    <row r="24" spans="1:24" x14ac:dyDescent="0.2">
      <c r="A24" s="24">
        <v>0</v>
      </c>
      <c r="B24" s="24">
        <f ca="1">(IFERROR(VLOOKUP(Kompakt_Hoch!B24,FormatCode!$A$2:$I$367,9),0))+IF(MONTH(Kompakt_Hoch!B24)&lt;&gt;7,4,0)</f>
        <v>0</v>
      </c>
      <c r="C24" s="24">
        <f ca="1">(IFERROR(VLOOKUP(Kompakt_Hoch!C24,FormatCode!$A$2:$I$367,9),0))+IF(MONTH(Kompakt_Hoch!C24)&lt;&gt;7,4,0)</f>
        <v>0</v>
      </c>
      <c r="D24" s="24">
        <f ca="1">(IFERROR(VLOOKUP(Kompakt_Hoch!D24,FormatCode!$A$2:$I$367,9),0))+IF(MONTH(Kompakt_Hoch!D24)&lt;&gt;7,4,0)</f>
        <v>0</v>
      </c>
      <c r="E24" s="24">
        <f ca="1">(IFERROR(VLOOKUP(Kompakt_Hoch!E24,FormatCode!$A$2:$I$367,9),0))+IF(MONTH(Kompakt_Hoch!E24)&lt;&gt;7,4,0)</f>
        <v>0</v>
      </c>
      <c r="F24" s="24">
        <f ca="1">(IFERROR(VLOOKUP(Kompakt_Hoch!F24,FormatCode!$A$2:$I$367,9),0))+IF(MONTH(Kompakt_Hoch!F24)&lt;&gt;7,4,0)</f>
        <v>0</v>
      </c>
      <c r="G24" s="24">
        <f ca="1">(IFERROR(VLOOKUP(Kompakt_Hoch!G24,FormatCode!$A$2:$I$367,9),0))+IF(MONTH(Kompakt_Hoch!G24)&lt;&gt;7,4,0)</f>
        <v>1</v>
      </c>
      <c r="H24" s="24">
        <f ca="1">(IFERROR(VLOOKUP(Kompakt_Hoch!H24,FormatCode!$A$2:$I$367,9),0))+IF(MONTH(Kompakt_Hoch!H24)&lt;&gt;7,4,0)</f>
        <v>2</v>
      </c>
      <c r="I24" s="24">
        <v>0</v>
      </c>
      <c r="J24" s="24">
        <f ca="1">(IFERROR(VLOOKUP(Kompakt_Hoch!J24,FormatCode!$A$2:$I$367,9),0))+IF(MONTH(Kompakt_Hoch!J24)&lt;&gt;8,4,0)</f>
        <v>1</v>
      </c>
      <c r="K24" s="24">
        <f ca="1">(IFERROR(VLOOKUP(Kompakt_Hoch!K24,FormatCode!$A$2:$I$367,9),0))+IF(MONTH(Kompakt_Hoch!K24)&lt;&gt;8,4,0)</f>
        <v>1</v>
      </c>
      <c r="L24" s="24">
        <f ca="1">(IFERROR(VLOOKUP(Kompakt_Hoch!L24,FormatCode!$A$2:$I$367,9),0))+IF(MONTH(Kompakt_Hoch!L24)&lt;&gt;8,4,0)</f>
        <v>1</v>
      </c>
      <c r="M24" s="24">
        <f ca="1">(IFERROR(VLOOKUP(Kompakt_Hoch!M24,FormatCode!$A$2:$I$367,9),0))+IF(MONTH(Kompakt_Hoch!M24)&lt;&gt;8,4,0)</f>
        <v>5</v>
      </c>
      <c r="N24" s="24">
        <f ca="1">(IFERROR(VLOOKUP(Kompakt_Hoch!N24,FormatCode!$A$2:$I$367,9),0))+IF(MONTH(Kompakt_Hoch!N24)&lt;&gt;8,4,0)</f>
        <v>5</v>
      </c>
      <c r="O24" s="24">
        <f ca="1">(IFERROR(VLOOKUP(Kompakt_Hoch!O24,FormatCode!$A$2:$I$367,9),0))+IF(MONTH(Kompakt_Hoch!O24)&lt;&gt;8,4,0)</f>
        <v>5</v>
      </c>
      <c r="P24" s="24">
        <f ca="1">(IFERROR(VLOOKUP(Kompakt_Hoch!P24,FormatCode!$A$2:$I$367,9),0))+IF(MONTH(Kompakt_Hoch!P24)&lt;&gt;8,4,0)</f>
        <v>6</v>
      </c>
      <c r="Q24" s="24">
        <v>0</v>
      </c>
      <c r="R24" s="24">
        <f ca="1">(IFERROR(VLOOKUP(Kompakt_Hoch!R24,FormatCode!$A$2:$I$367,9),0))+IF(MONTH(Kompakt_Hoch!R24)&lt;&gt;9,4,0)</f>
        <v>0</v>
      </c>
      <c r="S24" s="24">
        <f ca="1">(IFERROR(VLOOKUP(Kompakt_Hoch!S24,FormatCode!$A$2:$I$367,9),0))+IF(MONTH(Kompakt_Hoch!S24)&lt;&gt;9,4,0)</f>
        <v>0</v>
      </c>
      <c r="T24" s="24">
        <f ca="1">(IFERROR(VLOOKUP(Kompakt_Hoch!T24,FormatCode!$A$2:$I$367,9),0))+IF(MONTH(Kompakt_Hoch!T24)&lt;&gt;9,4,0)</f>
        <v>0</v>
      </c>
      <c r="U24" s="24">
        <f ca="1">(IFERROR(VLOOKUP(Kompakt_Hoch!U24,FormatCode!$A$2:$I$367,9),0))+IF(MONTH(Kompakt_Hoch!U24)&lt;&gt;9,4,0)</f>
        <v>0</v>
      </c>
      <c r="V24" s="24">
        <f ca="1">(IFERROR(VLOOKUP(Kompakt_Hoch!V24,FormatCode!$A$2:$I$367,9),0))+IF(MONTH(Kompakt_Hoch!V24)&lt;&gt;9,4,0)</f>
        <v>0</v>
      </c>
      <c r="W24" s="24">
        <f ca="1">(IFERROR(VLOOKUP(Kompakt_Hoch!W24,FormatCode!$A$2:$I$367,9),0))+IF(MONTH(Kompakt_Hoch!W24)&lt;&gt;9,4,0)</f>
        <v>5</v>
      </c>
      <c r="X24" s="24">
        <f ca="1">(IFERROR(VLOOKUP(Kompakt_Hoch!X24,FormatCode!$A$2:$I$367,9),0))+IF(MONTH(Kompakt_Hoch!X24)&lt;&gt;9,4,0)</f>
        <v>6</v>
      </c>
    </row>
    <row r="25" spans="1:24" x14ac:dyDescent="0.2">
      <c r="A25" s="24">
        <v>0</v>
      </c>
      <c r="B25" s="24">
        <f ca="1">(IFERROR(VLOOKUP(Kompakt_Hoch!B25,FormatCode!$A$2:$I$367,9),0))+IF(MONTH(Kompakt_Hoch!B25)&lt;&gt;7,4,0)</f>
        <v>4</v>
      </c>
      <c r="C25" s="24">
        <f ca="1">(IFERROR(VLOOKUP(Kompakt_Hoch!C25,FormatCode!$A$2:$I$367,9),0))+IF(MONTH(Kompakt_Hoch!C25)&lt;&gt;7,4,0)</f>
        <v>4</v>
      </c>
      <c r="D25" s="24">
        <f ca="1">(IFERROR(VLOOKUP(Kompakt_Hoch!D25,FormatCode!$A$2:$I$367,9),0))+IF(MONTH(Kompakt_Hoch!D25)&lt;&gt;7,4,0)</f>
        <v>4</v>
      </c>
      <c r="E25" s="24">
        <f ca="1">(IFERROR(VLOOKUP(Kompakt_Hoch!E25,FormatCode!$A$2:$I$367,9),0))+IF(MONTH(Kompakt_Hoch!E25)&lt;&gt;7,4,0)</f>
        <v>4</v>
      </c>
      <c r="F25" s="24">
        <f ca="1">(IFERROR(VLOOKUP(Kompakt_Hoch!F25,FormatCode!$A$2:$I$367,9),0))+IF(MONTH(Kompakt_Hoch!F25)&lt;&gt;7,4,0)</f>
        <v>4</v>
      </c>
      <c r="G25" s="24">
        <f ca="1">(IFERROR(VLOOKUP(Kompakt_Hoch!G25,FormatCode!$A$2:$I$367,9),0))+IF(MONTH(Kompakt_Hoch!G25)&lt;&gt;7,4,0)</f>
        <v>5</v>
      </c>
      <c r="H25" s="24">
        <f ca="1">(IFERROR(VLOOKUP(Kompakt_Hoch!H25,FormatCode!$A$2:$I$367,9),0))+IF(MONTH(Kompakt_Hoch!H25)&lt;&gt;7,4,0)</f>
        <v>6</v>
      </c>
      <c r="I25" s="24">
        <v>0</v>
      </c>
      <c r="J25" s="24">
        <f ca="1">(IFERROR(VLOOKUP(Kompakt_Hoch!J25,FormatCode!$A$2:$I$367,9),0))+IF(MONTH(Kompakt_Hoch!J25)&lt;&gt;8,4,0)</f>
        <v>5</v>
      </c>
      <c r="K25" s="24">
        <f ca="1">(IFERROR(VLOOKUP(Kompakt_Hoch!K25,FormatCode!$A$2:$I$367,9),0))+IF(MONTH(Kompakt_Hoch!K25)&lt;&gt;8,4,0)</f>
        <v>5</v>
      </c>
      <c r="L25" s="24">
        <f ca="1">(IFERROR(VLOOKUP(Kompakt_Hoch!L25,FormatCode!$A$2:$I$367,9),0))+IF(MONTH(Kompakt_Hoch!L25)&lt;&gt;8,4,0)</f>
        <v>5</v>
      </c>
      <c r="M25" s="24">
        <f ca="1">(IFERROR(VLOOKUP(Kompakt_Hoch!M25,FormatCode!$A$2:$I$367,9),0))+IF(MONTH(Kompakt_Hoch!M25)&lt;&gt;8,4,0)</f>
        <v>5</v>
      </c>
      <c r="N25" s="24">
        <f ca="1">(IFERROR(VLOOKUP(Kompakt_Hoch!N25,FormatCode!$A$2:$I$367,9),0))+IF(MONTH(Kompakt_Hoch!N25)&lt;&gt;8,4,0)</f>
        <v>5</v>
      </c>
      <c r="O25" s="24">
        <f ca="1">(IFERROR(VLOOKUP(Kompakt_Hoch!O25,FormatCode!$A$2:$I$367,9),0))+IF(MONTH(Kompakt_Hoch!O25)&lt;&gt;8,4,0)</f>
        <v>5</v>
      </c>
      <c r="P25" s="24">
        <f ca="1">(IFERROR(VLOOKUP(Kompakt_Hoch!P25,FormatCode!$A$2:$I$367,9),0))+IF(MONTH(Kompakt_Hoch!P25)&lt;&gt;8,4,0)</f>
        <v>6</v>
      </c>
      <c r="Q25" s="24">
        <v>0</v>
      </c>
      <c r="R25" s="24">
        <f ca="1">(IFERROR(VLOOKUP(Kompakt_Hoch!R25,FormatCode!$A$2:$I$367,9),0))+IF(MONTH(Kompakt_Hoch!R25)&lt;&gt;9,4,0)</f>
        <v>6</v>
      </c>
      <c r="S25" s="24">
        <f ca="1">(IFERROR(VLOOKUP(Kompakt_Hoch!S25,FormatCode!$A$2:$I$367,9),0))+IF(MONTH(Kompakt_Hoch!S25)&lt;&gt;9,4,0)</f>
        <v>4</v>
      </c>
      <c r="T25" s="24">
        <f ca="1">(IFERROR(VLOOKUP(Kompakt_Hoch!T25,FormatCode!$A$2:$I$367,9),0))+IF(MONTH(Kompakt_Hoch!T25)&lt;&gt;9,4,0)</f>
        <v>4</v>
      </c>
      <c r="U25" s="24">
        <f ca="1">(IFERROR(VLOOKUP(Kompakt_Hoch!U25,FormatCode!$A$2:$I$367,9),0))+IF(MONTH(Kompakt_Hoch!U25)&lt;&gt;9,4,0)</f>
        <v>4</v>
      </c>
      <c r="V25" s="24">
        <f ca="1">(IFERROR(VLOOKUP(Kompakt_Hoch!V25,FormatCode!$A$2:$I$367,9),0))+IF(MONTH(Kompakt_Hoch!V25)&lt;&gt;9,4,0)</f>
        <v>4</v>
      </c>
      <c r="W25" s="24">
        <f ca="1">(IFERROR(VLOOKUP(Kompakt_Hoch!W25,FormatCode!$A$2:$I$367,9),0))+IF(MONTH(Kompakt_Hoch!W25)&lt;&gt;9,4,0)</f>
        <v>5</v>
      </c>
      <c r="X25" s="24">
        <f ca="1">(IFERROR(VLOOKUP(Kompakt_Hoch!X25,FormatCode!$A$2:$I$367,9),0))+IF(MONTH(Kompakt_Hoch!X25)&lt;&gt;9,4,0)</f>
        <v>6</v>
      </c>
    </row>
    <row r="26" spans="1:24" x14ac:dyDescent="0.2">
      <c r="A26" s="24">
        <v>0</v>
      </c>
      <c r="B26" s="24">
        <f>IFERROR(VLOOKUP(Kompakt_Hoch!B26,FormatCode!$A$2:$I$367,9),0)</f>
        <v>0</v>
      </c>
      <c r="C26" s="24">
        <f>IFERROR(VLOOKUP(Kompakt_Hoch!C26,FormatCode!$A$2:$I$367,9),0)</f>
        <v>0</v>
      </c>
      <c r="D26" s="24">
        <f>IFERROR(VLOOKUP(Kompakt_Hoch!D26,FormatCode!$A$2:$I$367,9),0)</f>
        <v>0</v>
      </c>
      <c r="E26" s="24">
        <f>IFERROR(VLOOKUP(Kompakt_Hoch!E26,FormatCode!$A$2:$I$367,9),0)</f>
        <v>0</v>
      </c>
      <c r="F26" s="24">
        <f>IFERROR(VLOOKUP(Kompakt_Hoch!F26,FormatCode!$A$2:$I$367,9),0)</f>
        <v>0</v>
      </c>
      <c r="G26" s="24">
        <f>IFERROR(VLOOKUP(Kompakt_Hoch!G26,FormatCode!$A$2:$I$367,9),0)</f>
        <v>0</v>
      </c>
      <c r="H26" s="24">
        <f>IFERROR(VLOOKUP(Kompakt_Hoch!H26,FormatCode!$A$2:$I$367,9),0)</f>
        <v>0</v>
      </c>
      <c r="I26" s="24">
        <v>0</v>
      </c>
      <c r="J26" s="24">
        <f>IFERROR(VLOOKUP(Kompakt_Hoch!J26,FormatCode!$A$2:$I$367,9),0)</f>
        <v>0</v>
      </c>
      <c r="K26" s="24">
        <f>IFERROR(VLOOKUP(Kompakt_Hoch!K26,FormatCode!$A$2:$I$367,9),0)</f>
        <v>0</v>
      </c>
      <c r="L26" s="24">
        <f>IFERROR(VLOOKUP(Kompakt_Hoch!L26,FormatCode!$A$2:$I$367,9),0)</f>
        <v>0</v>
      </c>
      <c r="M26" s="24">
        <f>IFERROR(VLOOKUP(Kompakt_Hoch!M26,FormatCode!$A$2:$I$367,9),0)</f>
        <v>0</v>
      </c>
      <c r="N26" s="24">
        <f>IFERROR(VLOOKUP(Kompakt_Hoch!N26,FormatCode!$A$2:$I$367,9),0)</f>
        <v>0</v>
      </c>
      <c r="O26" s="24">
        <f>IFERROR(VLOOKUP(Kompakt_Hoch!O26,FormatCode!$A$2:$I$367,9),0)</f>
        <v>0</v>
      </c>
      <c r="P26" s="24">
        <f>IFERROR(VLOOKUP(Kompakt_Hoch!P26,FormatCode!$A$2:$I$367,9),0)</f>
        <v>0</v>
      </c>
      <c r="Q26" s="24">
        <v>0</v>
      </c>
      <c r="R26" s="24">
        <f>IFERROR(VLOOKUP(Kompakt_Hoch!R26,FormatCode!$A$2:$I$367,9),0)</f>
        <v>0</v>
      </c>
      <c r="S26" s="24">
        <f>IFERROR(VLOOKUP(Kompakt_Hoch!S26,FormatCode!$A$2:$I$367,9),0)</f>
        <v>0</v>
      </c>
      <c r="T26" s="24">
        <f>IFERROR(VLOOKUP(Kompakt_Hoch!T26,FormatCode!$A$2:$I$367,9),0)</f>
        <v>0</v>
      </c>
      <c r="U26" s="24">
        <f>IFERROR(VLOOKUP(Kompakt_Hoch!U26,FormatCode!$A$2:$I$367,9),0)</f>
        <v>0</v>
      </c>
      <c r="V26" s="24">
        <f>IFERROR(VLOOKUP(Kompakt_Hoch!V26,FormatCode!$A$2:$I$367,9),0)</f>
        <v>0</v>
      </c>
      <c r="W26" s="24">
        <f>IFERROR(VLOOKUP(Kompakt_Hoch!W26,FormatCode!$A$2:$I$367,9),0)</f>
        <v>0</v>
      </c>
      <c r="X26" s="24">
        <f>IFERROR(VLOOKUP(Kompakt_Hoch!X26,FormatCode!$A$2:$I$367,9),0)</f>
        <v>0</v>
      </c>
    </row>
    <row r="27" spans="1:24" x14ac:dyDescent="0.2">
      <c r="A27" s="24">
        <v>0</v>
      </c>
      <c r="B27" s="24">
        <f>IFERROR(VLOOKUP(Kompakt_Hoch!B27,FormatCode!$A$2:$I$367,9),0)</f>
        <v>0</v>
      </c>
      <c r="C27" s="24">
        <f>IFERROR(VLOOKUP(Kompakt_Hoch!C27,FormatCode!$A$2:$I$367,9),0)</f>
        <v>0</v>
      </c>
      <c r="D27" s="24">
        <f>IFERROR(VLOOKUP(Kompakt_Hoch!D27,FormatCode!$A$2:$I$367,9),0)</f>
        <v>0</v>
      </c>
      <c r="E27" s="24">
        <f>IFERROR(VLOOKUP(Kompakt_Hoch!E27,FormatCode!$A$2:$I$367,9),0)</f>
        <v>0</v>
      </c>
      <c r="F27" s="24">
        <f>IFERROR(VLOOKUP(Kompakt_Hoch!F27,FormatCode!$A$2:$I$367,9),0)</f>
        <v>0</v>
      </c>
      <c r="G27" s="24">
        <f>IFERROR(VLOOKUP(Kompakt_Hoch!G27,FormatCode!$A$2:$I$367,9),0)</f>
        <v>0</v>
      </c>
      <c r="H27" s="24">
        <f>IFERROR(VLOOKUP(Kompakt_Hoch!H27,FormatCode!$A$2:$I$367,9),0)</f>
        <v>0</v>
      </c>
      <c r="I27" s="24">
        <v>0</v>
      </c>
      <c r="J27" s="24">
        <f>IFERROR(VLOOKUP(Kompakt_Hoch!J27,FormatCode!$A$2:$I$367,9),0)</f>
        <v>0</v>
      </c>
      <c r="K27" s="24">
        <f>IFERROR(VLOOKUP(Kompakt_Hoch!K27,FormatCode!$A$2:$I$367,9),0)</f>
        <v>0</v>
      </c>
      <c r="L27" s="24">
        <f>IFERROR(VLOOKUP(Kompakt_Hoch!L27,FormatCode!$A$2:$I$367,9),0)</f>
        <v>0</v>
      </c>
      <c r="M27" s="24">
        <f>IFERROR(VLOOKUP(Kompakt_Hoch!M27,FormatCode!$A$2:$I$367,9),0)</f>
        <v>0</v>
      </c>
      <c r="N27" s="24">
        <f>IFERROR(VLOOKUP(Kompakt_Hoch!N27,FormatCode!$A$2:$I$367,9),0)</f>
        <v>0</v>
      </c>
      <c r="O27" s="24">
        <f>IFERROR(VLOOKUP(Kompakt_Hoch!O27,FormatCode!$A$2:$I$367,9),0)</f>
        <v>0</v>
      </c>
      <c r="P27" s="24">
        <f>IFERROR(VLOOKUP(Kompakt_Hoch!P27,FormatCode!$A$2:$I$367,9),0)</f>
        <v>0</v>
      </c>
      <c r="Q27" s="24">
        <v>0</v>
      </c>
      <c r="R27" s="24">
        <f>IFERROR(VLOOKUP(Kompakt_Hoch!R27,FormatCode!$A$2:$I$367,9),0)</f>
        <v>0</v>
      </c>
      <c r="S27" s="24">
        <f>IFERROR(VLOOKUP(Kompakt_Hoch!S27,FormatCode!$A$2:$I$367,9),0)</f>
        <v>0</v>
      </c>
      <c r="T27" s="24">
        <f>IFERROR(VLOOKUP(Kompakt_Hoch!T27,FormatCode!$A$2:$I$367,9),0)</f>
        <v>0</v>
      </c>
      <c r="U27" s="24">
        <f>IFERROR(VLOOKUP(Kompakt_Hoch!U27,FormatCode!$A$2:$I$367,9),0)</f>
        <v>0</v>
      </c>
      <c r="V27" s="24">
        <f>IFERROR(VLOOKUP(Kompakt_Hoch!V27,FormatCode!$A$2:$I$367,9),0)</f>
        <v>0</v>
      </c>
      <c r="W27" s="24">
        <f>IFERROR(VLOOKUP(Kompakt_Hoch!W27,FormatCode!$A$2:$I$367,9),0)</f>
        <v>0</v>
      </c>
      <c r="X27" s="24">
        <f>IFERROR(VLOOKUP(Kompakt_Hoch!X27,FormatCode!$A$2:$I$367,9),0)</f>
        <v>0</v>
      </c>
    </row>
    <row r="28" spans="1:24" x14ac:dyDescent="0.2">
      <c r="A28" s="24">
        <v>0</v>
      </c>
      <c r="B28" s="24">
        <f ca="1">(IFERROR(VLOOKUP(Kompakt_Hoch!B28,FormatCode!$A$2:$I$367,9),0))+IF(MONTH(Kompakt_Hoch!B28)&lt;&gt;10,4,0)</f>
        <v>4</v>
      </c>
      <c r="C28" s="24">
        <f ca="1">(IFERROR(VLOOKUP(Kompakt_Hoch!C28,FormatCode!$A$2:$I$367,9),0))+IF(MONTH(Kompakt_Hoch!C28)&lt;&gt;10,4,0)</f>
        <v>4</v>
      </c>
      <c r="D28" s="24">
        <f ca="1">(IFERROR(VLOOKUP(Kompakt_Hoch!D28,FormatCode!$A$2:$I$367,9),0))+IF(MONTH(Kompakt_Hoch!D28)&lt;&gt;10,4,0)</f>
        <v>4</v>
      </c>
      <c r="E28" s="24">
        <f ca="1">(IFERROR(VLOOKUP(Kompakt_Hoch!E28,FormatCode!$A$2:$I$367,9),0))+IF(MONTH(Kompakt_Hoch!E28)&lt;&gt;10,4,0)</f>
        <v>4</v>
      </c>
      <c r="F28" s="24">
        <f ca="1">(IFERROR(VLOOKUP(Kompakt_Hoch!F28,FormatCode!$A$2:$I$367,9),0))+IF(MONTH(Kompakt_Hoch!F28)&lt;&gt;10,4,0)</f>
        <v>4</v>
      </c>
      <c r="G28" s="24">
        <f ca="1">(IFERROR(VLOOKUP(Kompakt_Hoch!G28,FormatCode!$A$2:$I$367,9),0))+IF(MONTH(Kompakt_Hoch!G28)&lt;&gt;10,4,0)</f>
        <v>1</v>
      </c>
      <c r="H28" s="24">
        <f ca="1">(IFERROR(VLOOKUP(Kompakt_Hoch!H28,FormatCode!$A$2:$I$367,9),0))+IF(MONTH(Kompakt_Hoch!H28)&lt;&gt;10,4,0)</f>
        <v>2</v>
      </c>
      <c r="I28" s="24">
        <v>0</v>
      </c>
      <c r="J28" s="24">
        <f ca="1">(IFERROR(VLOOKUP(Kompakt_Hoch!J28,FormatCode!$A$2:$I$367,9),0))+IF(MONTH(Kompakt_Hoch!J28)&lt;&gt;11,4,0)</f>
        <v>5</v>
      </c>
      <c r="K28" s="24">
        <f ca="1">(IFERROR(VLOOKUP(Kompakt_Hoch!K28,FormatCode!$A$2:$I$367,9),0))+IF(MONTH(Kompakt_Hoch!K28)&lt;&gt;11,4,0)</f>
        <v>2</v>
      </c>
      <c r="L28" s="24">
        <f ca="1">(IFERROR(VLOOKUP(Kompakt_Hoch!L28,FormatCode!$A$2:$I$367,9),0))+IF(MONTH(Kompakt_Hoch!L28)&lt;&gt;11,4,0)</f>
        <v>0</v>
      </c>
      <c r="M28" s="24">
        <f ca="1">(IFERROR(VLOOKUP(Kompakt_Hoch!M28,FormatCode!$A$2:$I$367,9),0))+IF(MONTH(Kompakt_Hoch!M28)&lt;&gt;11,4,0)</f>
        <v>0</v>
      </c>
      <c r="N28" s="24">
        <f ca="1">(IFERROR(VLOOKUP(Kompakt_Hoch!N28,FormatCode!$A$2:$I$367,9),0))+IF(MONTH(Kompakt_Hoch!N28)&lt;&gt;11,4,0)</f>
        <v>0</v>
      </c>
      <c r="O28" s="24">
        <f ca="1">(IFERROR(VLOOKUP(Kompakt_Hoch!O28,FormatCode!$A$2:$I$367,9),0))+IF(MONTH(Kompakt_Hoch!O28)&lt;&gt;11,4,0)</f>
        <v>1</v>
      </c>
      <c r="P28" s="24">
        <f ca="1">(IFERROR(VLOOKUP(Kompakt_Hoch!P28,FormatCode!$A$2:$I$367,9),0))+IF(MONTH(Kompakt_Hoch!P28)&lt;&gt;11,4,0)</f>
        <v>2</v>
      </c>
      <c r="Q28" s="24">
        <v>0</v>
      </c>
      <c r="R28" s="24">
        <f ca="1">(IFERROR(VLOOKUP(Kompakt_Hoch!R28,FormatCode!$A$2:$I$367,9),0))+IF(MONTH(Kompakt_Hoch!R28)&lt;&gt;12,4,0)</f>
        <v>4</v>
      </c>
      <c r="S28" s="24">
        <f ca="1">(IFERROR(VLOOKUP(Kompakt_Hoch!S28,FormatCode!$A$2:$I$367,9),0))+IF(MONTH(Kompakt_Hoch!S28)&lt;&gt;12,4,0)</f>
        <v>4</v>
      </c>
      <c r="T28" s="24">
        <f ca="1">(IFERROR(VLOOKUP(Kompakt_Hoch!T28,FormatCode!$A$2:$I$367,9),0))+IF(MONTH(Kompakt_Hoch!T28)&lt;&gt;12,4,0)</f>
        <v>4</v>
      </c>
      <c r="U28" s="24">
        <f ca="1">(IFERROR(VLOOKUP(Kompakt_Hoch!U28,FormatCode!$A$2:$I$367,9),0))+IF(MONTH(Kompakt_Hoch!U28)&lt;&gt;12,4,0)</f>
        <v>0</v>
      </c>
      <c r="V28" s="24">
        <f ca="1">(IFERROR(VLOOKUP(Kompakt_Hoch!V28,FormatCode!$A$2:$I$367,9),0))+IF(MONTH(Kompakt_Hoch!V28)&lt;&gt;12,4,0)</f>
        <v>0</v>
      </c>
      <c r="W28" s="24">
        <f ca="1">(IFERROR(VLOOKUP(Kompakt_Hoch!W28,FormatCode!$A$2:$I$367,9),0))+IF(MONTH(Kompakt_Hoch!W28)&lt;&gt;12,4,0)</f>
        <v>1</v>
      </c>
      <c r="X28" s="24">
        <f ca="1">(IFERROR(VLOOKUP(Kompakt_Hoch!X28,FormatCode!$A$2:$I$367,9),0))+IF(MONTH(Kompakt_Hoch!X28)&lt;&gt;12,4,0)</f>
        <v>2</v>
      </c>
    </row>
    <row r="29" spans="1:24" x14ac:dyDescent="0.2">
      <c r="A29" s="24">
        <v>0</v>
      </c>
      <c r="B29" s="24">
        <f ca="1">(IFERROR(VLOOKUP(Kompakt_Hoch!B29,FormatCode!$A$2:$I$367,9),0))+IF(MONTH(Kompakt_Hoch!B29)&lt;&gt;10,4,0)</f>
        <v>2</v>
      </c>
      <c r="C29" s="24">
        <f ca="1">(IFERROR(VLOOKUP(Kompakt_Hoch!C29,FormatCode!$A$2:$I$367,9),0))+IF(MONTH(Kompakt_Hoch!C29)&lt;&gt;10,4,0)</f>
        <v>0</v>
      </c>
      <c r="D29" s="24">
        <f ca="1">(IFERROR(VLOOKUP(Kompakt_Hoch!D29,FormatCode!$A$2:$I$367,9),0))+IF(MONTH(Kompakt_Hoch!D29)&lt;&gt;10,4,0)</f>
        <v>0</v>
      </c>
      <c r="E29" s="24">
        <f ca="1">(IFERROR(VLOOKUP(Kompakt_Hoch!E29,FormatCode!$A$2:$I$367,9),0))+IF(MONTH(Kompakt_Hoch!E29)&lt;&gt;10,4,0)</f>
        <v>0</v>
      </c>
      <c r="F29" s="24">
        <f ca="1">(IFERROR(VLOOKUP(Kompakt_Hoch!F29,FormatCode!$A$2:$I$367,9),0))+IF(MONTH(Kompakt_Hoch!F29)&lt;&gt;10,4,0)</f>
        <v>0</v>
      </c>
      <c r="G29" s="24">
        <f ca="1">(IFERROR(VLOOKUP(Kompakt_Hoch!G29,FormatCode!$A$2:$I$367,9),0))+IF(MONTH(Kompakt_Hoch!G29)&lt;&gt;10,4,0)</f>
        <v>1</v>
      </c>
      <c r="H29" s="24">
        <f ca="1">(IFERROR(VLOOKUP(Kompakt_Hoch!H29,FormatCode!$A$2:$I$367,9),0))+IF(MONTH(Kompakt_Hoch!H29)&lt;&gt;10,4,0)</f>
        <v>2</v>
      </c>
      <c r="I29" s="24">
        <v>0</v>
      </c>
      <c r="J29" s="24">
        <f ca="1">(IFERROR(VLOOKUP(Kompakt_Hoch!J29,FormatCode!$A$2:$I$367,9),0))+IF(MONTH(Kompakt_Hoch!J29)&lt;&gt;11,4,0)</f>
        <v>0</v>
      </c>
      <c r="K29" s="24">
        <f ca="1">(IFERROR(VLOOKUP(Kompakt_Hoch!K29,FormatCode!$A$2:$I$367,9),0))+IF(MONTH(Kompakt_Hoch!K29)&lt;&gt;11,4,0)</f>
        <v>0</v>
      </c>
      <c r="L29" s="24">
        <f ca="1">(IFERROR(VLOOKUP(Kompakt_Hoch!L29,FormatCode!$A$2:$I$367,9),0))+IF(MONTH(Kompakt_Hoch!L29)&lt;&gt;11,4,0)</f>
        <v>0</v>
      </c>
      <c r="M29" s="24">
        <f ca="1">(IFERROR(VLOOKUP(Kompakt_Hoch!M29,FormatCode!$A$2:$I$367,9),0))+IF(MONTH(Kompakt_Hoch!M29)&lt;&gt;11,4,0)</f>
        <v>0</v>
      </c>
      <c r="N29" s="24">
        <f ca="1">(IFERROR(VLOOKUP(Kompakt_Hoch!N29,FormatCode!$A$2:$I$367,9),0))+IF(MONTH(Kompakt_Hoch!N29)&lt;&gt;11,4,0)</f>
        <v>0</v>
      </c>
      <c r="O29" s="24">
        <f ca="1">(IFERROR(VLOOKUP(Kompakt_Hoch!O29,FormatCode!$A$2:$I$367,9),0))+IF(MONTH(Kompakt_Hoch!O29)&lt;&gt;11,4,0)</f>
        <v>1</v>
      </c>
      <c r="P29" s="24">
        <f ca="1">(IFERROR(VLOOKUP(Kompakt_Hoch!P29,FormatCode!$A$2:$I$367,9),0))+IF(MONTH(Kompakt_Hoch!P29)&lt;&gt;11,4,0)</f>
        <v>2</v>
      </c>
      <c r="Q29" s="24">
        <v>0</v>
      </c>
      <c r="R29" s="24">
        <f ca="1">(IFERROR(VLOOKUP(Kompakt_Hoch!R29,FormatCode!$A$2:$I$367,9),0))+IF(MONTH(Kompakt_Hoch!R29)&lt;&gt;12,4,0)</f>
        <v>0</v>
      </c>
      <c r="S29" s="24">
        <f ca="1">(IFERROR(VLOOKUP(Kompakt_Hoch!S29,FormatCode!$A$2:$I$367,9),0))+IF(MONTH(Kompakt_Hoch!S29)&lt;&gt;12,4,0)</f>
        <v>0</v>
      </c>
      <c r="T29" s="24">
        <f ca="1">(IFERROR(VLOOKUP(Kompakt_Hoch!T29,FormatCode!$A$2:$I$367,9),0))+IF(MONTH(Kompakt_Hoch!T29)&lt;&gt;12,4,0)</f>
        <v>0</v>
      </c>
      <c r="U29" s="24">
        <f ca="1">(IFERROR(VLOOKUP(Kompakt_Hoch!U29,FormatCode!$A$2:$I$367,9),0))+IF(MONTH(Kompakt_Hoch!U29)&lt;&gt;12,4,0)</f>
        <v>0</v>
      </c>
      <c r="V29" s="24">
        <f ca="1">(IFERROR(VLOOKUP(Kompakt_Hoch!V29,FormatCode!$A$2:$I$367,9),0))+IF(MONTH(Kompakt_Hoch!V29)&lt;&gt;12,4,0)</f>
        <v>0</v>
      </c>
      <c r="W29" s="24">
        <f ca="1">(IFERROR(VLOOKUP(Kompakt_Hoch!W29,FormatCode!$A$2:$I$367,9),0))+IF(MONTH(Kompakt_Hoch!W29)&lt;&gt;12,4,0)</f>
        <v>1</v>
      </c>
      <c r="X29" s="24">
        <f ca="1">(IFERROR(VLOOKUP(Kompakt_Hoch!X29,FormatCode!$A$2:$I$367,9),0))+IF(MONTH(Kompakt_Hoch!X29)&lt;&gt;12,4,0)</f>
        <v>2</v>
      </c>
    </row>
    <row r="30" spans="1:24" x14ac:dyDescent="0.2">
      <c r="A30" s="24">
        <v>0</v>
      </c>
      <c r="B30" s="24">
        <f ca="1">(IFERROR(VLOOKUP(Kompakt_Hoch!B30,FormatCode!$A$2:$I$367,9),0))+IF(MONTH(Kompakt_Hoch!B30)&lt;&gt;10,4,0)</f>
        <v>0</v>
      </c>
      <c r="C30" s="24">
        <f ca="1">(IFERROR(VLOOKUP(Kompakt_Hoch!C30,FormatCode!$A$2:$I$367,9),0))+IF(MONTH(Kompakt_Hoch!C30)&lt;&gt;10,4,0)</f>
        <v>0</v>
      </c>
      <c r="D30" s="24">
        <f ca="1">(IFERROR(VLOOKUP(Kompakt_Hoch!D30,FormatCode!$A$2:$I$367,9),0))+IF(MONTH(Kompakt_Hoch!D30)&lt;&gt;10,4,0)</f>
        <v>0</v>
      </c>
      <c r="E30" s="24">
        <f ca="1">(IFERROR(VLOOKUP(Kompakt_Hoch!E30,FormatCode!$A$2:$I$367,9),0))+IF(MONTH(Kompakt_Hoch!E30)&lt;&gt;10,4,0)</f>
        <v>0</v>
      </c>
      <c r="F30" s="24">
        <f ca="1">(IFERROR(VLOOKUP(Kompakt_Hoch!F30,FormatCode!$A$2:$I$367,9),0))+IF(MONTH(Kompakt_Hoch!F30)&lt;&gt;10,4,0)</f>
        <v>0</v>
      </c>
      <c r="G30" s="24">
        <f ca="1">(IFERROR(VLOOKUP(Kompakt_Hoch!G30,FormatCode!$A$2:$I$367,9),0))+IF(MONTH(Kompakt_Hoch!G30)&lt;&gt;10,4,0)</f>
        <v>1</v>
      </c>
      <c r="H30" s="24">
        <f ca="1">(IFERROR(VLOOKUP(Kompakt_Hoch!H30,FormatCode!$A$2:$I$367,9),0))+IF(MONTH(Kompakt_Hoch!H30)&lt;&gt;10,4,0)</f>
        <v>2</v>
      </c>
      <c r="I30" s="24">
        <v>0</v>
      </c>
      <c r="J30" s="24">
        <f ca="1">(IFERROR(VLOOKUP(Kompakt_Hoch!J30,FormatCode!$A$2:$I$367,9),0))+IF(MONTH(Kompakt_Hoch!J30)&lt;&gt;11,4,0)</f>
        <v>0</v>
      </c>
      <c r="K30" s="24">
        <f ca="1">(IFERROR(VLOOKUP(Kompakt_Hoch!K30,FormatCode!$A$2:$I$367,9),0))+IF(MONTH(Kompakt_Hoch!K30)&lt;&gt;11,4,0)</f>
        <v>0</v>
      </c>
      <c r="L30" s="24">
        <f ca="1">(IFERROR(VLOOKUP(Kompakt_Hoch!L30,FormatCode!$A$2:$I$367,9),0))+IF(MONTH(Kompakt_Hoch!L30)&lt;&gt;11,4,0)</f>
        <v>0</v>
      </c>
      <c r="M30" s="24">
        <f ca="1">(IFERROR(VLOOKUP(Kompakt_Hoch!M30,FormatCode!$A$2:$I$367,9),0))+IF(MONTH(Kompakt_Hoch!M30)&lt;&gt;11,4,0)</f>
        <v>0</v>
      </c>
      <c r="N30" s="24">
        <f ca="1">(IFERROR(VLOOKUP(Kompakt_Hoch!N30,FormatCode!$A$2:$I$367,9),0))+IF(MONTH(Kompakt_Hoch!N30)&lt;&gt;11,4,0)</f>
        <v>0</v>
      </c>
      <c r="O30" s="24">
        <f ca="1">(IFERROR(VLOOKUP(Kompakt_Hoch!O30,FormatCode!$A$2:$I$367,9),0))+IF(MONTH(Kompakt_Hoch!O30)&lt;&gt;11,4,0)</f>
        <v>1</v>
      </c>
      <c r="P30" s="24">
        <f ca="1">(IFERROR(VLOOKUP(Kompakt_Hoch!P30,FormatCode!$A$2:$I$367,9),0))+IF(MONTH(Kompakt_Hoch!P30)&lt;&gt;11,4,0)</f>
        <v>2</v>
      </c>
      <c r="Q30" s="24">
        <v>0</v>
      </c>
      <c r="R30" s="24">
        <f ca="1">(IFERROR(VLOOKUP(Kompakt_Hoch!R30,FormatCode!$A$2:$I$367,9),0))+IF(MONTH(Kompakt_Hoch!R30)&lt;&gt;12,4,0)</f>
        <v>0</v>
      </c>
      <c r="S30" s="24">
        <f ca="1">(IFERROR(VLOOKUP(Kompakt_Hoch!S30,FormatCode!$A$2:$I$367,9),0))+IF(MONTH(Kompakt_Hoch!S30)&lt;&gt;12,4,0)</f>
        <v>0</v>
      </c>
      <c r="T30" s="24">
        <f ca="1">(IFERROR(VLOOKUP(Kompakt_Hoch!T30,FormatCode!$A$2:$I$367,9),0))+IF(MONTH(Kompakt_Hoch!T30)&lt;&gt;12,4,0)</f>
        <v>0</v>
      </c>
      <c r="U30" s="24">
        <f ca="1">(IFERROR(VLOOKUP(Kompakt_Hoch!U30,FormatCode!$A$2:$I$367,9),0))+IF(MONTH(Kompakt_Hoch!U30)&lt;&gt;12,4,0)</f>
        <v>0</v>
      </c>
      <c r="V30" s="24">
        <f ca="1">(IFERROR(VLOOKUP(Kompakt_Hoch!V30,FormatCode!$A$2:$I$367,9),0))+IF(MONTH(Kompakt_Hoch!V30)&lt;&gt;12,4,0)</f>
        <v>0</v>
      </c>
      <c r="W30" s="24">
        <f ca="1">(IFERROR(VLOOKUP(Kompakt_Hoch!W30,FormatCode!$A$2:$I$367,9),0))+IF(MONTH(Kompakt_Hoch!W30)&lt;&gt;12,4,0)</f>
        <v>1</v>
      </c>
      <c r="X30" s="24">
        <f ca="1">(IFERROR(VLOOKUP(Kompakt_Hoch!X30,FormatCode!$A$2:$I$367,9),0))+IF(MONTH(Kompakt_Hoch!X30)&lt;&gt;12,4,0)</f>
        <v>2</v>
      </c>
    </row>
    <row r="31" spans="1:24" x14ac:dyDescent="0.2">
      <c r="A31" s="24">
        <v>0</v>
      </c>
      <c r="B31" s="24">
        <f ca="1">(IFERROR(VLOOKUP(Kompakt_Hoch!B31,FormatCode!$A$2:$I$367,9),0))+IF(MONTH(Kompakt_Hoch!B31)&lt;&gt;10,4,0)</f>
        <v>0</v>
      </c>
      <c r="C31" s="24">
        <f ca="1">(IFERROR(VLOOKUP(Kompakt_Hoch!C31,FormatCode!$A$2:$I$367,9),0))+IF(MONTH(Kompakt_Hoch!C31)&lt;&gt;10,4,0)</f>
        <v>0</v>
      </c>
      <c r="D31" s="24">
        <f ca="1">(IFERROR(VLOOKUP(Kompakt_Hoch!D31,FormatCode!$A$2:$I$367,9),0))+IF(MONTH(Kompakt_Hoch!D31)&lt;&gt;10,4,0)</f>
        <v>0</v>
      </c>
      <c r="E31" s="24">
        <f ca="1">(IFERROR(VLOOKUP(Kompakt_Hoch!E31,FormatCode!$A$2:$I$367,9),0))+IF(MONTH(Kompakt_Hoch!E31)&lt;&gt;10,4,0)</f>
        <v>0</v>
      </c>
      <c r="F31" s="24">
        <f ca="1">(IFERROR(VLOOKUP(Kompakt_Hoch!F31,FormatCode!$A$2:$I$367,9),0))+IF(MONTH(Kompakt_Hoch!F31)&lt;&gt;10,4,0)</f>
        <v>0</v>
      </c>
      <c r="G31" s="24">
        <f ca="1">(IFERROR(VLOOKUP(Kompakt_Hoch!G31,FormatCode!$A$2:$I$367,9),0))+IF(MONTH(Kompakt_Hoch!G31)&lt;&gt;10,4,0)</f>
        <v>1</v>
      </c>
      <c r="H31" s="24">
        <f ca="1">(IFERROR(VLOOKUP(Kompakt_Hoch!H31,FormatCode!$A$2:$I$367,9),0))+IF(MONTH(Kompakt_Hoch!H31)&lt;&gt;10,4,0)</f>
        <v>2</v>
      </c>
      <c r="I31" s="24">
        <v>0</v>
      </c>
      <c r="J31" s="24">
        <f ca="1">(IFERROR(VLOOKUP(Kompakt_Hoch!J31,FormatCode!$A$2:$I$367,9),0))+IF(MONTH(Kompakt_Hoch!J31)&lt;&gt;11,4,0)</f>
        <v>0</v>
      </c>
      <c r="K31" s="24">
        <f ca="1">(IFERROR(VLOOKUP(Kompakt_Hoch!K31,FormatCode!$A$2:$I$367,9),0))+IF(MONTH(Kompakt_Hoch!K31)&lt;&gt;11,4,0)</f>
        <v>0</v>
      </c>
      <c r="L31" s="24">
        <f ca="1">(IFERROR(VLOOKUP(Kompakt_Hoch!L31,FormatCode!$A$2:$I$367,9),0))+IF(MONTH(Kompakt_Hoch!L31)&lt;&gt;11,4,0)</f>
        <v>0</v>
      </c>
      <c r="M31" s="24">
        <f ca="1">(IFERROR(VLOOKUP(Kompakt_Hoch!M31,FormatCode!$A$2:$I$367,9),0))+IF(MONTH(Kompakt_Hoch!M31)&lt;&gt;11,4,0)</f>
        <v>0</v>
      </c>
      <c r="N31" s="24">
        <f ca="1">(IFERROR(VLOOKUP(Kompakt_Hoch!N31,FormatCode!$A$2:$I$367,9),0))+IF(MONTH(Kompakt_Hoch!N31)&lt;&gt;11,4,0)</f>
        <v>0</v>
      </c>
      <c r="O31" s="24">
        <f ca="1">(IFERROR(VLOOKUP(Kompakt_Hoch!O31,FormatCode!$A$2:$I$367,9),0))+IF(MONTH(Kompakt_Hoch!O31)&lt;&gt;11,4,0)</f>
        <v>1</v>
      </c>
      <c r="P31" s="24">
        <f ca="1">(IFERROR(VLOOKUP(Kompakt_Hoch!P31,FormatCode!$A$2:$I$367,9),0))+IF(MONTH(Kompakt_Hoch!P31)&lt;&gt;11,4,0)</f>
        <v>2</v>
      </c>
      <c r="Q31" s="24">
        <v>0</v>
      </c>
      <c r="R31" s="24">
        <f ca="1">(IFERROR(VLOOKUP(Kompakt_Hoch!R31,FormatCode!$A$2:$I$367,9),0))+IF(MONTH(Kompakt_Hoch!R31)&lt;&gt;12,4,0)</f>
        <v>0</v>
      </c>
      <c r="S31" s="24">
        <f ca="1">(IFERROR(VLOOKUP(Kompakt_Hoch!S31,FormatCode!$A$2:$I$367,9),0))+IF(MONTH(Kompakt_Hoch!S31)&lt;&gt;12,4,0)</f>
        <v>0</v>
      </c>
      <c r="T31" s="24">
        <f ca="1">(IFERROR(VLOOKUP(Kompakt_Hoch!T31,FormatCode!$A$2:$I$367,9),0))+IF(MONTH(Kompakt_Hoch!T31)&lt;&gt;12,4,0)</f>
        <v>0</v>
      </c>
      <c r="U31" s="24">
        <f ca="1">(IFERROR(VLOOKUP(Kompakt_Hoch!U31,FormatCode!$A$2:$I$367,9),0))+IF(MONTH(Kompakt_Hoch!U31)&lt;&gt;12,4,0)</f>
        <v>0</v>
      </c>
      <c r="V31" s="24">
        <f ca="1">(IFERROR(VLOOKUP(Kompakt_Hoch!V31,FormatCode!$A$2:$I$367,9),0))+IF(MONTH(Kompakt_Hoch!V31)&lt;&gt;12,4,0)</f>
        <v>0</v>
      </c>
      <c r="W31" s="24">
        <f ca="1">(IFERROR(VLOOKUP(Kompakt_Hoch!W31,FormatCode!$A$2:$I$367,9),0))+IF(MONTH(Kompakt_Hoch!W31)&lt;&gt;12,4,0)</f>
        <v>1</v>
      </c>
      <c r="X31" s="24">
        <f ca="1">(IFERROR(VLOOKUP(Kompakt_Hoch!X31,FormatCode!$A$2:$I$367,9),0))+IF(MONTH(Kompakt_Hoch!X31)&lt;&gt;12,4,0)</f>
        <v>2</v>
      </c>
    </row>
    <row r="32" spans="1:24" x14ac:dyDescent="0.2">
      <c r="A32" s="24">
        <v>0</v>
      </c>
      <c r="B32" s="24">
        <f ca="1">(IFERROR(VLOOKUP(Kompakt_Hoch!B32,FormatCode!$A$2:$I$367,9),0))+IF(MONTH(Kompakt_Hoch!B32)&lt;&gt;10,4,0)</f>
        <v>0</v>
      </c>
      <c r="C32" s="24">
        <f ca="1">(IFERROR(VLOOKUP(Kompakt_Hoch!C32,FormatCode!$A$2:$I$367,9),0))+IF(MONTH(Kompakt_Hoch!C32)&lt;&gt;10,4,0)</f>
        <v>0</v>
      </c>
      <c r="D32" s="24">
        <f ca="1">(IFERROR(VLOOKUP(Kompakt_Hoch!D32,FormatCode!$A$2:$I$367,9),0))+IF(MONTH(Kompakt_Hoch!D32)&lt;&gt;10,4,0)</f>
        <v>0</v>
      </c>
      <c r="E32" s="24">
        <f ca="1">(IFERROR(VLOOKUP(Kompakt_Hoch!E32,FormatCode!$A$2:$I$367,9),0))+IF(MONTH(Kompakt_Hoch!E32)&lt;&gt;10,4,0)</f>
        <v>0</v>
      </c>
      <c r="F32" s="24">
        <f ca="1">(IFERROR(VLOOKUP(Kompakt_Hoch!F32,FormatCode!$A$2:$I$367,9),0))+IF(MONTH(Kompakt_Hoch!F32)&lt;&gt;10,4,0)</f>
        <v>0</v>
      </c>
      <c r="G32" s="24">
        <f ca="1">(IFERROR(VLOOKUP(Kompakt_Hoch!G32,FormatCode!$A$2:$I$367,9),0))+IF(MONTH(Kompakt_Hoch!G32)&lt;&gt;10,4,0)</f>
        <v>1</v>
      </c>
      <c r="H32" s="24">
        <f ca="1">(IFERROR(VLOOKUP(Kompakt_Hoch!H32,FormatCode!$A$2:$I$367,9),0))+IF(MONTH(Kompakt_Hoch!H32)&lt;&gt;10,4,0)</f>
        <v>2</v>
      </c>
      <c r="I32" s="24">
        <v>0</v>
      </c>
      <c r="J32" s="24">
        <f ca="1">(IFERROR(VLOOKUP(Kompakt_Hoch!J32,FormatCode!$A$2:$I$367,9),0))+IF(MONTH(Kompakt_Hoch!J32)&lt;&gt;11,4,0)</f>
        <v>0</v>
      </c>
      <c r="K32" s="24">
        <f ca="1">(IFERROR(VLOOKUP(Kompakt_Hoch!K32,FormatCode!$A$2:$I$367,9),0))+IF(MONTH(Kompakt_Hoch!K32)&lt;&gt;11,4,0)</f>
        <v>0</v>
      </c>
      <c r="L32" s="24">
        <f ca="1">(IFERROR(VLOOKUP(Kompakt_Hoch!L32,FormatCode!$A$2:$I$367,9),0))+IF(MONTH(Kompakt_Hoch!L32)&lt;&gt;11,4,0)</f>
        <v>0</v>
      </c>
      <c r="M32" s="24">
        <f ca="1">(IFERROR(VLOOKUP(Kompakt_Hoch!M32,FormatCode!$A$2:$I$367,9),0))+IF(MONTH(Kompakt_Hoch!M32)&lt;&gt;11,4,0)</f>
        <v>4</v>
      </c>
      <c r="N32" s="24">
        <f ca="1">(IFERROR(VLOOKUP(Kompakt_Hoch!N32,FormatCode!$A$2:$I$367,9),0))+IF(MONTH(Kompakt_Hoch!N32)&lt;&gt;11,4,0)</f>
        <v>4</v>
      </c>
      <c r="O32" s="24">
        <f ca="1">(IFERROR(VLOOKUP(Kompakt_Hoch!O32,FormatCode!$A$2:$I$367,9),0))+IF(MONTH(Kompakt_Hoch!O32)&lt;&gt;11,4,0)</f>
        <v>5</v>
      </c>
      <c r="P32" s="24">
        <f ca="1">(IFERROR(VLOOKUP(Kompakt_Hoch!P32,FormatCode!$A$2:$I$367,9),0))+IF(MONTH(Kompakt_Hoch!P32)&lt;&gt;11,4,0)</f>
        <v>6</v>
      </c>
      <c r="Q32" s="24">
        <v>0</v>
      </c>
      <c r="R32" s="24">
        <f ca="1">(IFERROR(VLOOKUP(Kompakt_Hoch!R32,FormatCode!$A$2:$I$367,9),0))+IF(MONTH(Kompakt_Hoch!R32)&lt;&gt;12,4,0)</f>
        <v>2</v>
      </c>
      <c r="S32" s="24">
        <f ca="1">(IFERROR(VLOOKUP(Kompakt_Hoch!S32,FormatCode!$A$2:$I$367,9),0))+IF(MONTH(Kompakt_Hoch!S32)&lt;&gt;12,4,0)</f>
        <v>1</v>
      </c>
      <c r="T32" s="24">
        <f ca="1">(IFERROR(VLOOKUP(Kompakt_Hoch!T32,FormatCode!$A$2:$I$367,9),0))+IF(MONTH(Kompakt_Hoch!T32)&lt;&gt;12,4,0)</f>
        <v>1</v>
      </c>
      <c r="U32" s="24">
        <f ca="1">(IFERROR(VLOOKUP(Kompakt_Hoch!U32,FormatCode!$A$2:$I$367,9),0))+IF(MONTH(Kompakt_Hoch!U32)&lt;&gt;12,4,0)</f>
        <v>1</v>
      </c>
      <c r="V32" s="24">
        <f ca="1">(IFERROR(VLOOKUP(Kompakt_Hoch!V32,FormatCode!$A$2:$I$367,9),0))+IF(MONTH(Kompakt_Hoch!V32)&lt;&gt;12,4,0)</f>
        <v>1</v>
      </c>
      <c r="W32" s="24">
        <f ca="1">(IFERROR(VLOOKUP(Kompakt_Hoch!W32,FormatCode!$A$2:$I$367,9),0))+IF(MONTH(Kompakt_Hoch!W32)&lt;&gt;12,4,0)</f>
        <v>1</v>
      </c>
      <c r="X32" s="24">
        <f ca="1">(IFERROR(VLOOKUP(Kompakt_Hoch!X32,FormatCode!$A$2:$I$367,9),0))+IF(MONTH(Kompakt_Hoch!X32)&lt;&gt;12,4,0)</f>
        <v>6</v>
      </c>
    </row>
    <row r="33" spans="1:24" x14ac:dyDescent="0.2">
      <c r="A33" s="24">
        <v>0</v>
      </c>
      <c r="B33" s="24">
        <f ca="1">(IFERROR(VLOOKUP(Kompakt_Hoch!B33,FormatCode!$A$2:$I$367,9),0))+IF(MONTH(Kompakt_Hoch!B33)&lt;&gt;10,4,0)</f>
        <v>1</v>
      </c>
      <c r="C33" s="24">
        <f ca="1">(IFERROR(VLOOKUP(Kompakt_Hoch!C33,FormatCode!$A$2:$I$367,9),0))+IF(MONTH(Kompakt_Hoch!C33)&lt;&gt;10,4,0)</f>
        <v>6</v>
      </c>
      <c r="D33" s="24">
        <f ca="1">(IFERROR(VLOOKUP(Kompakt_Hoch!D33,FormatCode!$A$2:$I$367,9),0))+IF(MONTH(Kompakt_Hoch!D33)&lt;&gt;10,4,0)</f>
        <v>4</v>
      </c>
      <c r="E33" s="24">
        <f ca="1">(IFERROR(VLOOKUP(Kompakt_Hoch!E33,FormatCode!$A$2:$I$367,9),0))+IF(MONTH(Kompakt_Hoch!E33)&lt;&gt;10,4,0)</f>
        <v>4</v>
      </c>
      <c r="F33" s="24">
        <f ca="1">(IFERROR(VLOOKUP(Kompakt_Hoch!F33,FormatCode!$A$2:$I$367,9),0))+IF(MONTH(Kompakt_Hoch!F33)&lt;&gt;10,4,0)</f>
        <v>4</v>
      </c>
      <c r="G33" s="24">
        <f ca="1">(IFERROR(VLOOKUP(Kompakt_Hoch!G33,FormatCode!$A$2:$I$367,9),0))+IF(MONTH(Kompakt_Hoch!G33)&lt;&gt;10,4,0)</f>
        <v>5</v>
      </c>
      <c r="H33" s="24">
        <f ca="1">(IFERROR(VLOOKUP(Kompakt_Hoch!H33,FormatCode!$A$2:$I$367,9),0))+IF(MONTH(Kompakt_Hoch!H33)&lt;&gt;10,4,0)</f>
        <v>6</v>
      </c>
      <c r="I33" s="24">
        <v>0</v>
      </c>
      <c r="J33" s="24">
        <f ca="1">(IFERROR(VLOOKUP(Kompakt_Hoch!J33,FormatCode!$A$2:$I$367,9),0))+IF(MONTH(Kompakt_Hoch!J33)&lt;&gt;11,4,0)</f>
        <v>4</v>
      </c>
      <c r="K33" s="24">
        <f ca="1">(IFERROR(VLOOKUP(Kompakt_Hoch!K33,FormatCode!$A$2:$I$367,9),0))+IF(MONTH(Kompakt_Hoch!K33)&lt;&gt;11,4,0)</f>
        <v>4</v>
      </c>
      <c r="L33" s="24">
        <f ca="1">(IFERROR(VLOOKUP(Kompakt_Hoch!L33,FormatCode!$A$2:$I$367,9),0))+IF(MONTH(Kompakt_Hoch!L33)&lt;&gt;11,4,0)</f>
        <v>4</v>
      </c>
      <c r="M33" s="24">
        <f ca="1">(IFERROR(VLOOKUP(Kompakt_Hoch!M33,FormatCode!$A$2:$I$367,9),0))+IF(MONTH(Kompakt_Hoch!M33)&lt;&gt;11,4,0)</f>
        <v>4</v>
      </c>
      <c r="N33" s="24">
        <f ca="1">(IFERROR(VLOOKUP(Kompakt_Hoch!N33,FormatCode!$A$2:$I$367,9),0))+IF(MONTH(Kompakt_Hoch!N33)&lt;&gt;11,4,0)</f>
        <v>4</v>
      </c>
      <c r="O33" s="24">
        <f ca="1">(IFERROR(VLOOKUP(Kompakt_Hoch!O33,FormatCode!$A$2:$I$367,9),0))+IF(MONTH(Kompakt_Hoch!O33)&lt;&gt;11,4,0)</f>
        <v>5</v>
      </c>
      <c r="P33" s="24">
        <f ca="1">(IFERROR(VLOOKUP(Kompakt_Hoch!P33,FormatCode!$A$2:$I$367,9),0))+IF(MONTH(Kompakt_Hoch!P33)&lt;&gt;11,4,0)</f>
        <v>6</v>
      </c>
      <c r="Q33" s="24">
        <v>0</v>
      </c>
      <c r="R33" s="24">
        <f ca="1">(IFERROR(VLOOKUP(Kompakt_Hoch!R33,FormatCode!$A$2:$I$367,9),0))+IF(MONTH(Kompakt_Hoch!R33)&lt;&gt;12,4,0)</f>
        <v>6</v>
      </c>
      <c r="S33" s="24">
        <f ca="1">(IFERROR(VLOOKUP(Kompakt_Hoch!S33,FormatCode!$A$2:$I$367,9),0))+IF(MONTH(Kompakt_Hoch!S33)&lt;&gt;12,4,0)</f>
        <v>6</v>
      </c>
      <c r="T33" s="24">
        <f ca="1">(IFERROR(VLOOKUP(Kompakt_Hoch!T33,FormatCode!$A$2:$I$367,9),0))+IF(MONTH(Kompakt_Hoch!T33)&lt;&gt;12,4,0)</f>
        <v>6</v>
      </c>
      <c r="U33" s="24">
        <f ca="1">(IFERROR(VLOOKUP(Kompakt_Hoch!U33,FormatCode!$A$2:$I$367,9),0))+IF(MONTH(Kompakt_Hoch!U33)&lt;&gt;12,4,0)</f>
        <v>6</v>
      </c>
      <c r="V33" s="24">
        <f ca="1">(IFERROR(VLOOKUP(Kompakt_Hoch!V33,FormatCode!$A$2:$I$367,9),0))+IF(MONTH(Kompakt_Hoch!V33)&lt;&gt;12,4,0)</f>
        <v>6</v>
      </c>
      <c r="W33" s="24">
        <f ca="1">(IFERROR(VLOOKUP(Kompakt_Hoch!W33,FormatCode!$A$2:$I$367,9),0))+IF(MONTH(Kompakt_Hoch!W33)&lt;&gt;12,4,0)</f>
        <v>6</v>
      </c>
      <c r="X33" s="24">
        <f ca="1">(IFERROR(VLOOKUP(Kompakt_Hoch!X33,FormatCode!$A$2:$I$367,9),0))+IF(MONTH(Kompakt_Hoch!X33)&lt;&gt;12,4,0)</f>
        <v>6</v>
      </c>
    </row>
  </sheetData>
  <sheetProtection password="FD95"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17</vt:i4>
      </vt:variant>
    </vt:vector>
  </HeadingPairs>
  <TitlesOfParts>
    <vt:vector size="31" baseType="lpstr">
      <vt:lpstr>Anleitung</vt:lpstr>
      <vt:lpstr>Einstellungen</vt:lpstr>
      <vt:lpstr>Jahresplaner</vt:lpstr>
      <vt:lpstr>Kompakt_Hoch</vt:lpstr>
      <vt:lpstr>Kompakt_Quer</vt:lpstr>
      <vt:lpstr>JahresplanerA4</vt:lpstr>
      <vt:lpstr>FormatCode</vt:lpstr>
      <vt:lpstr>dc</vt:lpstr>
      <vt:lpstr>dc2</vt:lpstr>
      <vt:lpstr>dc3</vt:lpstr>
      <vt:lpstr>Ostern</vt:lpstr>
      <vt:lpstr>Feiertage</vt:lpstr>
      <vt:lpstr>Ereignisse</vt:lpstr>
      <vt:lpstr>Verschiedenes</vt:lpstr>
      <vt:lpstr>_AnzeigeText</vt:lpstr>
      <vt:lpstr>_AnzEreignisse</vt:lpstr>
      <vt:lpstr>_AnzFT</vt:lpstr>
      <vt:lpstr>_AnzMax</vt:lpstr>
      <vt:lpstr>_AnzTreffer</vt:lpstr>
      <vt:lpstr>_Auswahl</vt:lpstr>
      <vt:lpstr>_Einfaerben</vt:lpstr>
      <vt:lpstr>_Ende_MESZ</vt:lpstr>
      <vt:lpstr>_FarbSchema</vt:lpstr>
      <vt:lpstr>_Farbschemata</vt:lpstr>
      <vt:lpstr>_fstDay</vt:lpstr>
      <vt:lpstr>_Jahr</vt:lpstr>
      <vt:lpstr>_Laender</vt:lpstr>
      <vt:lpstr>_OS</vt:lpstr>
      <vt:lpstr>_Start_MESZ</vt:lpstr>
      <vt:lpstr>_Textanzeige</vt:lpstr>
      <vt:lpstr>_Wiederkehr</vt:lpstr>
    </vt:vector>
  </TitlesOfParts>
  <Company>vorlab.de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dc:creator>
  <cp:lastModifiedBy>Ralf Wilfert</cp:lastModifiedBy>
  <cp:lastPrinted>2022-10-24T16:57:03Z</cp:lastPrinted>
  <dcterms:created xsi:type="dcterms:W3CDTF">2013-11-14T10:34:33Z</dcterms:created>
  <dcterms:modified xsi:type="dcterms:W3CDTF">2022-10-24T17:15:30Z</dcterms:modified>
</cp:coreProperties>
</file>