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1595" windowHeight="8700" activeTab="0"/>
  </bookViews>
  <sheets>
    <sheet name="Anleitung" sheetId="1" r:id="rId1"/>
    <sheet name="Einstellungen" sheetId="2" r:id="rId2"/>
    <sheet name="Jahreskalender" sheetId="3" r:id="rId3"/>
    <sheet name="Kompakt_Hoch" sheetId="4" r:id="rId4"/>
    <sheet name="Kompakt_Quer" sheetId="5" r:id="rId5"/>
    <sheet name="Nebenrechnungen" sheetId="6" state="hidden" r:id="rId6"/>
    <sheet name="Feiertage" sheetId="7" state="hidden" r:id="rId7"/>
  </sheets>
  <definedNames>
    <definedName name="_xlnm.Print_Area" localSheetId="2">'Jahreskalender'!$A$1:$AV$95</definedName>
    <definedName name="_xlnm.Print_Area" localSheetId="3">'Kompakt_Hoch'!$A$1:$X$33</definedName>
    <definedName name="_xlnm.Print_Area" localSheetId="4">'Kompakt_Quer'!$A$1:$AF$25</definedName>
  </definedNames>
  <calcPr fullCalcOnLoad="1"/>
</workbook>
</file>

<file path=xl/sharedStrings.xml><?xml version="1.0" encoding="utf-8"?>
<sst xmlns="http://schemas.openxmlformats.org/spreadsheetml/2006/main" count="453" uniqueCount="94">
  <si>
    <t>OG ist das Märzdatum des Ostervollmonds. Dies entspricht dem 14. Tag des ersten Monats im Mondkalender, genannt Nisanu. SZ ist das Datum des ersten Sonntags im März.</t>
  </si>
  <si>
    <t>OS = OG + OE ist das Datum des Ostersonntags, als Datum im Monat März dargestellt. (Der 32. März entspricht also dem 1. April, usw.) </t>
  </si>
  <si>
    <t>Liegt der Ostertermin (OS) erst einmal fest, so berechnen sich daraus weitere besondere Kalenderdaten, und zwar </t>
  </si>
  <si>
    <t>OS - 46: Aschermittwoch,</t>
  </si>
  <si>
    <t>OS + 39: Christi Himmelfahrt,</t>
  </si>
  <si>
    <t>OS + 49: Pfingstsonntag,</t>
  </si>
  <si>
    <t>OS+ 60: Fronleichnam.</t>
  </si>
  <si>
    <t>K</t>
  </si>
  <si>
    <t>M</t>
  </si>
  <si>
    <t>S</t>
  </si>
  <si>
    <t>A</t>
  </si>
  <si>
    <t>D</t>
  </si>
  <si>
    <t>R</t>
  </si>
  <si>
    <t>OG</t>
  </si>
  <si>
    <t>SZ</t>
  </si>
  <si>
    <t>OE</t>
  </si>
  <si>
    <t>OS</t>
  </si>
  <si>
    <t>Jahr</t>
  </si>
  <si>
    <t>Neujahr</t>
  </si>
  <si>
    <t>Karfreitag</t>
  </si>
  <si>
    <t>Ostersonntag</t>
  </si>
  <si>
    <t>Ostermontag</t>
  </si>
  <si>
    <t>Pfingstsonntag</t>
  </si>
  <si>
    <t>Pfingstmontag</t>
  </si>
  <si>
    <t>Aschermittwoch</t>
  </si>
  <si>
    <t>Rosenmontag</t>
  </si>
  <si>
    <t>Fronleichnam</t>
  </si>
  <si>
    <t>Tag der Deutschen Einheit</t>
  </si>
  <si>
    <t>Allerheiligen</t>
  </si>
  <si>
    <t>Fastnacht</t>
  </si>
  <si>
    <t>1. Weihnachtstag</t>
  </si>
  <si>
    <t>2. Weihnachtstag</t>
  </si>
  <si>
    <t>Heiligabend</t>
  </si>
  <si>
    <t>Silvester</t>
  </si>
  <si>
    <t>Christi Himmelfahrt</t>
  </si>
  <si>
    <t>Maifeiertag</t>
  </si>
  <si>
    <t>Heilige Drei Könige</t>
  </si>
  <si>
    <t>Mariä Himmelfahrt</t>
  </si>
  <si>
    <t>Volkstrauertag</t>
  </si>
  <si>
    <t>Buß- und Bettag</t>
  </si>
  <si>
    <t>Totensonntag</t>
  </si>
  <si>
    <t>1. Advent</t>
  </si>
  <si>
    <t>2. Advent</t>
  </si>
  <si>
    <t>3. Advent</t>
  </si>
  <si>
    <t>4. Advent</t>
  </si>
  <si>
    <t>Mo</t>
  </si>
  <si>
    <t>Di</t>
  </si>
  <si>
    <t>Mi</t>
  </si>
  <si>
    <t>Do</t>
  </si>
  <si>
    <t>Fr</t>
  </si>
  <si>
    <t>Sa</t>
  </si>
  <si>
    <t>So</t>
  </si>
  <si>
    <t>Berechnung des Ostersonntag nach Physikalisch-Technische Bundesanstalt (PTB).</t>
  </si>
  <si>
    <t>Gründonnerstag</t>
  </si>
  <si>
    <t>Bundesland</t>
  </si>
  <si>
    <t>Baden-Württemberg</t>
  </si>
  <si>
    <t>Berlin</t>
  </si>
  <si>
    <t>Brandenburg</t>
  </si>
  <si>
    <t>Mecklenburg-Vorpommern</t>
  </si>
  <si>
    <t>Nordrhein-Westfalen</t>
  </si>
  <si>
    <t>Bremen</t>
  </si>
  <si>
    <t>Hamburg</t>
  </si>
  <si>
    <t>Sachsen</t>
  </si>
  <si>
    <t>Thüringen</t>
  </si>
  <si>
    <t>Sachsen-Anhalt</t>
  </si>
  <si>
    <t>Schleswig-Holstein</t>
  </si>
  <si>
    <t>Niedersachsen</t>
  </si>
  <si>
    <t>Saarland</t>
  </si>
  <si>
    <t>Rheinland-Pfalz</t>
  </si>
  <si>
    <t>Hessen</t>
  </si>
  <si>
    <t>Bayern</t>
  </si>
  <si>
    <t>Augsburger Friedensfest</t>
  </si>
  <si>
    <t>Reformationstag</t>
  </si>
  <si>
    <t>x</t>
  </si>
  <si>
    <t>Geburtstage, Jubiläen, Ereignisse</t>
  </si>
  <si>
    <t>Ereignis</t>
  </si>
  <si>
    <t>Wiederkehr</t>
  </si>
  <si>
    <t>Einmalig</t>
  </si>
  <si>
    <t>Jährlich</t>
  </si>
  <si>
    <t>Datum</t>
  </si>
  <si>
    <t>Beginn MESZ</t>
  </si>
  <si>
    <t>Ende MESZ</t>
  </si>
  <si>
    <t>Diese Arbeitsmappe enthält einen Jahreskalender mit Feiertagen und wichtigen Ereignissen zum Ausdrucken für die Wand oder den Schreibtisch. Feiertage werden für jedes Jahr automatisch neuberechnet.</t>
  </si>
  <si>
    <r>
      <t xml:space="preserve">Wählen Sie die Tabelle </t>
    </r>
    <r>
      <rPr>
        <b/>
        <sz val="10"/>
        <rFont val="Arial"/>
        <family val="2"/>
      </rPr>
      <t>Einstellungen</t>
    </r>
    <r>
      <rPr>
        <sz val="10"/>
        <rFont val="Arial"/>
        <family val="0"/>
      </rPr>
      <t xml:space="preserve"> aus, um die Grundeinstellungen vorzunehmen.</t>
    </r>
  </si>
  <si>
    <t>Vorschaubild</t>
  </si>
  <si>
    <r>
      <t xml:space="preserve">Tragen Sie das </t>
    </r>
    <r>
      <rPr>
        <b/>
        <sz val="10"/>
        <rFont val="Arial"/>
        <family val="2"/>
      </rPr>
      <t>Jahr</t>
    </r>
    <r>
      <rPr>
        <sz val="10"/>
        <rFont val="Arial"/>
        <family val="0"/>
      </rPr>
      <t xml:space="preserve"> ein und wählen Sie das </t>
    </r>
    <r>
      <rPr>
        <b/>
        <sz val="10"/>
        <rFont val="Arial"/>
        <family val="2"/>
      </rPr>
      <t>Bundesland</t>
    </r>
    <r>
      <rPr>
        <sz val="10"/>
        <rFont val="Arial"/>
        <family val="0"/>
      </rPr>
      <t xml:space="preserve"> aus.</t>
    </r>
  </si>
  <si>
    <r>
      <t xml:space="preserve">In der Tabelle </t>
    </r>
    <r>
      <rPr>
        <b/>
        <sz val="10"/>
        <rFont val="Arial"/>
        <family val="2"/>
      </rPr>
      <t>Jahreskalender</t>
    </r>
    <r>
      <rPr>
        <sz val="10"/>
        <rFont val="Arial"/>
        <family val="0"/>
      </rPr>
      <t xml:space="preserve"> sehen Sie das Ergebnis zum Ausdrucken.</t>
    </r>
  </si>
  <si>
    <r>
      <t xml:space="preserve">Benutzen Sie die Tabelle </t>
    </r>
    <r>
      <rPr>
        <b/>
        <sz val="10"/>
        <rFont val="Arial"/>
        <family val="2"/>
      </rPr>
      <t>Geburtstage, Jubiläen, Ereignisse</t>
    </r>
    <r>
      <rPr>
        <sz val="10"/>
        <rFont val="Arial"/>
        <family val="0"/>
      </rPr>
      <t xml:space="preserve">, um bis zu </t>
    </r>
    <r>
      <rPr>
        <b/>
        <sz val="10"/>
        <rFont val="Arial"/>
        <family val="2"/>
      </rPr>
      <t>30</t>
    </r>
    <r>
      <rPr>
        <sz val="10"/>
        <rFont val="Arial"/>
        <family val="0"/>
      </rPr>
      <t xml:space="preserve"> weitere für Sie wichtige Ereignisse des Jahres einzutragen.</t>
    </r>
  </si>
  <si>
    <t>Sie sehen hier ein Beispiel, wie die Eintragungen aussehen können. Geburtstage, Jubiläen usw. sollten Sie mit dem Datum des ersten Eintreffens eintragen und als jährlich wiederkehrend kennzeichen. So werden sie in jedem Folgejahr übernommen und im Kalender mit der Anzahl der Jahre angezeigt. Die Anzeige der Ereignisse erfolgt in einer separaten Zeile, unabhängig von den oben genannten Feiertagen. In dieser Zeile werden auch Beginn und Ende der Sommerzeit (MESZ) angezeigt. Mehr als zwei Ereignisse pro Tag können nicht angezeigt werden.</t>
  </si>
  <si>
    <r>
      <t xml:space="preserve">Der Kalender ist für das Format </t>
    </r>
    <r>
      <rPr>
        <b/>
        <sz val="10"/>
        <rFont val="Arial"/>
        <family val="2"/>
      </rPr>
      <t>A0</t>
    </r>
    <r>
      <rPr>
        <sz val="10"/>
        <rFont val="Arial"/>
        <family val="0"/>
      </rPr>
      <t xml:space="preserve"> optimiert. Ein Format von kleiner als A2 wird wegen der Lesbarkeit nicht empfohlen.</t>
    </r>
  </si>
  <si>
    <r>
      <t xml:space="preserve">Die Tabellen </t>
    </r>
    <r>
      <rPr>
        <b/>
        <sz val="10"/>
        <rFont val="Arial"/>
        <family val="2"/>
      </rPr>
      <t>Kompakt_Hoch</t>
    </r>
    <r>
      <rPr>
        <sz val="10"/>
        <rFont val="Arial"/>
        <family val="0"/>
      </rPr>
      <t xml:space="preserve"> und </t>
    </r>
    <r>
      <rPr>
        <b/>
        <sz val="10"/>
        <rFont val="Arial"/>
        <family val="2"/>
      </rPr>
      <t>Kompakt_Quer</t>
    </r>
    <r>
      <rPr>
        <sz val="10"/>
        <rFont val="Arial"/>
        <family val="0"/>
      </rPr>
      <t xml:space="preserve"> zeigen Jahreskalender ohne Feiertage, die für </t>
    </r>
    <r>
      <rPr>
        <b/>
        <sz val="10"/>
        <rFont val="Arial"/>
        <family val="2"/>
      </rPr>
      <t>A5</t>
    </r>
    <r>
      <rPr>
        <sz val="10"/>
        <rFont val="Arial"/>
        <family val="0"/>
      </rPr>
      <t xml:space="preserve"> optimiert sind. Wenn Sie sie in </t>
    </r>
    <r>
      <rPr>
        <b/>
        <sz val="10"/>
        <rFont val="Arial"/>
        <family val="2"/>
      </rPr>
      <t>A4</t>
    </r>
    <r>
      <rPr>
        <sz val="10"/>
        <rFont val="Arial"/>
        <family val="0"/>
      </rPr>
      <t xml:space="preserve"> ausdrucken wollen, müssen sie in der </t>
    </r>
    <r>
      <rPr>
        <b/>
        <sz val="10"/>
        <rFont val="Arial"/>
        <family val="2"/>
      </rPr>
      <t>Seiteneinrichtung</t>
    </r>
    <r>
      <rPr>
        <sz val="10"/>
        <rFont val="Arial"/>
        <family val="0"/>
      </rPr>
      <t xml:space="preserve"> unter </t>
    </r>
    <r>
      <rPr>
        <b/>
        <sz val="10"/>
        <rFont val="Arial"/>
        <family val="2"/>
      </rPr>
      <t>Skalierung</t>
    </r>
    <r>
      <rPr>
        <sz val="10"/>
        <rFont val="Arial"/>
        <family val="0"/>
      </rPr>
      <t xml:space="preserve"> </t>
    </r>
    <r>
      <rPr>
        <b/>
        <sz val="10"/>
        <rFont val="Arial"/>
        <family val="2"/>
      </rPr>
      <t>141%</t>
    </r>
    <r>
      <rPr>
        <sz val="10"/>
        <rFont val="Arial"/>
        <family val="0"/>
      </rPr>
      <t xml:space="preserve"> eingeben.</t>
    </r>
  </si>
  <si>
    <t>Alle bundeseinheitlichen Feiertage und alle im jeweiligen Bundesland einheitlichen Feiertage werden im Kalender wie Sonntage hinterlegt. Die für das gewählte Bundesland nicht geltenden Feiertage oder die im gewählten Bundesland nicht einheitlichen Feiertage (wie z.B. Augsburger Friedensfest und Mariä Himmelfahrt in Bayern, Fronleichnam in Thüringen) werden nicht hinterlegt, aber durch eine Texteintragung kenntlich gemacht. Andere Tage von Bedeutung, die keine gesetzlichen Feiertage sind, werden ebenfalls angezeigt: Rosenmontag, Fastnacht, Aschermittwoch, Gründonnerstag, Volkstrauertag, Totensonntag, 1. bis 4. Advent, Heiligabend, Silvester.</t>
  </si>
  <si>
    <r>
      <t xml:space="preserve">Vor dem Drucken sollten Sie das Menü </t>
    </r>
    <r>
      <rPr>
        <b/>
        <sz val="9"/>
        <rFont val="Arial"/>
        <family val="2"/>
      </rPr>
      <t>Datei/Seite einrichten...</t>
    </r>
    <r>
      <rPr>
        <sz val="9"/>
        <rFont val="Arial"/>
        <family val="2"/>
      </rPr>
      <t xml:space="preserve"> aufrufen und folgende Einstellungen überprüfen:
Seitenausrichtung: </t>
    </r>
    <r>
      <rPr>
        <b/>
        <sz val="9"/>
        <rFont val="Arial"/>
        <family val="2"/>
      </rPr>
      <t>Quer,</t>
    </r>
    <r>
      <rPr>
        <sz val="9"/>
        <rFont val="Arial"/>
        <family val="2"/>
      </rPr>
      <t xml:space="preserve"> Skalierung: </t>
    </r>
    <r>
      <rPr>
        <b/>
        <sz val="9"/>
        <rFont val="Arial"/>
        <family val="2"/>
      </rPr>
      <t>1 Seite breit und 1 Seite hoch</t>
    </r>
    <r>
      <rPr>
        <sz val="9"/>
        <rFont val="Arial"/>
        <family val="2"/>
      </rPr>
      <t xml:space="preserve">, Papiergröße: </t>
    </r>
    <r>
      <rPr>
        <b/>
        <sz val="9"/>
        <rFont val="Arial"/>
        <family val="2"/>
      </rPr>
      <t>A0</t>
    </r>
    <r>
      <rPr>
        <sz val="9"/>
        <rFont val="Arial"/>
        <family val="2"/>
      </rPr>
      <t xml:space="preserve"> oder das von Ihnen gewünschte</t>
    </r>
    <r>
      <rPr>
        <sz val="9"/>
        <rFont val="Arial"/>
        <family val="2"/>
      </rPr>
      <t xml:space="preserve">. (Beachten Sie, dass nur die Formate angezeigt werden, die der Drucker verarbeiten kann.) Klicken Sie dann auf </t>
    </r>
    <r>
      <rPr>
        <b/>
        <sz val="9"/>
        <rFont val="Arial"/>
        <family val="2"/>
      </rPr>
      <t>Druckvorschau,</t>
    </r>
    <r>
      <rPr>
        <sz val="9"/>
        <rFont val="Arial"/>
        <family val="2"/>
      </rPr>
      <t xml:space="preserve"> um das Ergebnis zu überprüfen.</t>
    </r>
  </si>
  <si>
    <t>http://www.ptb.de/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</si>
</sst>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7]dddd\,\ d\.\ mmmm\ yyyy"/>
    <numFmt numFmtId="173" formatCode="d"/>
    <numFmt numFmtId="174" formatCode="ddd"/>
    <numFmt numFmtId="175" formatCode="&quot;Ja&quot;;&quot;Ja&quot;;&quot;Nein&quot;"/>
    <numFmt numFmtId="176" formatCode="&quot;Wahr&quot;;&quot;Wahr&quot;;&quot;Falsch&quot;"/>
    <numFmt numFmtId="177" formatCode="&quot;Ein&quot;;&quot;Ein&quot;;&quot;Aus&quot;"/>
    <numFmt numFmtId="178" formatCode="[$€-2]\ #,##0.00_);[Red]\([$€-2]\ #,##0.00\)"/>
    <numFmt numFmtId="179" formatCode="mmmm"/>
    <numFmt numFmtId="180" formatCode=";;;"/>
  </numFmts>
  <fonts count="54">
    <font>
      <sz val="10"/>
      <name val="Arial"/>
      <family val="0"/>
    </font>
    <font>
      <sz val="8"/>
      <name val="Arial"/>
      <family val="2"/>
    </font>
    <font>
      <b/>
      <sz val="22"/>
      <name val="Arial"/>
      <family val="2"/>
    </font>
    <font>
      <sz val="14"/>
      <name val="Arial"/>
      <family val="2"/>
    </font>
    <font>
      <sz val="9"/>
      <name val="Arial"/>
      <family val="2"/>
    </font>
    <font>
      <b/>
      <sz val="9"/>
      <name val="Arial"/>
      <family val="2"/>
    </font>
    <font>
      <b/>
      <sz val="9"/>
      <color indexed="23"/>
      <name val="Arial"/>
      <family val="2"/>
    </font>
    <font>
      <b/>
      <sz val="10"/>
      <name val="Arial"/>
      <family val="2"/>
    </font>
    <font>
      <b/>
      <sz val="10"/>
      <color indexed="23"/>
      <name val="Arial"/>
      <family val="2"/>
    </font>
    <font>
      <b/>
      <sz val="14"/>
      <name val="Arial"/>
      <family val="2"/>
    </font>
    <font>
      <b/>
      <sz val="12"/>
      <name val="Arial"/>
      <family val="2"/>
    </font>
    <font>
      <u val="single"/>
      <sz val="10"/>
      <color indexed="12"/>
      <name val="Arial"/>
      <family val="2"/>
    </font>
    <font>
      <sz val="16"/>
      <name val="Arial"/>
      <family val="2"/>
    </font>
    <font>
      <b/>
      <sz val="24"/>
      <name val="Arial"/>
      <family val="2"/>
    </font>
    <font>
      <b/>
      <sz val="36"/>
      <name val="Arial"/>
      <family val="2"/>
    </font>
    <font>
      <sz val="12"/>
      <name val="Arial"/>
      <family val="2"/>
    </font>
    <font>
      <b/>
      <sz val="16"/>
      <name val="Arial"/>
      <family val="2"/>
    </font>
    <font>
      <b/>
      <sz val="26"/>
      <color indexed="23"/>
      <name val="Arial"/>
      <family val="2"/>
    </font>
    <font>
      <u val="single"/>
      <sz val="10"/>
      <color indexed="36"/>
      <name val="Arial"/>
      <family val="2"/>
    </font>
    <font>
      <sz val="10"/>
      <color indexed="62"/>
      <name val="Arial"/>
      <family val="2"/>
    </font>
    <font>
      <sz val="12"/>
      <color indexed="62"/>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ck">
        <color indexed="2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ck">
        <color indexed="23"/>
      </right>
      <top style="thin"/>
      <bottom>
        <color indexed="63"/>
      </bottom>
    </border>
    <border>
      <left style="thick">
        <color indexed="23"/>
      </left>
      <right>
        <color indexed="63"/>
      </right>
      <top>
        <color indexed="63"/>
      </top>
      <bottom>
        <color indexed="63"/>
      </bottom>
    </border>
    <border>
      <left style="thin"/>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style="thin"/>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n"/>
      <top>
        <color indexed="63"/>
      </top>
      <bottom>
        <color indexed="63"/>
      </bottom>
    </border>
    <border>
      <left style="thin"/>
      <right>
        <color indexed="63"/>
      </right>
      <top>
        <color indexed="63"/>
      </top>
      <bottom style="thin"/>
    </border>
    <border>
      <left style="medium"/>
      <right style="medium"/>
      <top style="medium"/>
      <bottom style="medium"/>
    </border>
    <border>
      <left style="thick">
        <color indexed="23"/>
      </left>
      <right>
        <color indexed="63"/>
      </right>
      <top style="thick">
        <color indexed="23"/>
      </top>
      <bottom style="thin"/>
    </border>
    <border>
      <left>
        <color indexed="63"/>
      </left>
      <right>
        <color indexed="63"/>
      </right>
      <top style="thick">
        <color indexed="23"/>
      </top>
      <bottom style="thin"/>
    </border>
    <border>
      <left>
        <color indexed="63"/>
      </left>
      <right style="thick">
        <color indexed="23"/>
      </right>
      <top style="thick">
        <color indexed="23"/>
      </top>
      <bottom style="thin"/>
    </border>
    <border>
      <left style="thick">
        <color indexed="23"/>
      </left>
      <right>
        <color indexed="63"/>
      </right>
      <top style="thick">
        <color indexed="23"/>
      </top>
      <bottom style="medium">
        <color indexed="23"/>
      </bottom>
    </border>
    <border>
      <left>
        <color indexed="63"/>
      </left>
      <right>
        <color indexed="63"/>
      </right>
      <top style="thick">
        <color indexed="23"/>
      </top>
      <bottom style="medium">
        <color indexed="23"/>
      </bottom>
    </border>
    <border>
      <left>
        <color indexed="63"/>
      </left>
      <right style="thick">
        <color indexed="23"/>
      </right>
      <top style="thick">
        <color indexed="23"/>
      </top>
      <bottom style="medium">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18" fillId="0" borderId="0" applyNumberFormat="0" applyFill="0" applyBorder="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00">
    <xf numFmtId="0" fontId="0" fillId="0" borderId="0" xfId="0" applyAlignment="1">
      <alignment/>
    </xf>
    <xf numFmtId="14" fontId="0" fillId="0" borderId="0" xfId="0" applyNumberFormat="1" applyAlignment="1">
      <alignment/>
    </xf>
    <xf numFmtId="0" fontId="0" fillId="0" borderId="0" xfId="0" applyFont="1" applyBorder="1" applyAlignment="1">
      <alignment/>
    </xf>
    <xf numFmtId="0" fontId="0" fillId="0" borderId="0" xfId="0" applyAlignment="1">
      <alignment vertical="center"/>
    </xf>
    <xf numFmtId="0" fontId="11" fillId="0" borderId="0" xfId="47" applyAlignment="1" applyProtection="1">
      <alignment/>
      <protection/>
    </xf>
    <xf numFmtId="0" fontId="0" fillId="33" borderId="10" xfId="0" applyFill="1" applyBorder="1" applyAlignment="1">
      <alignment horizontal="center"/>
    </xf>
    <xf numFmtId="0" fontId="19" fillId="0" borderId="0" xfId="0" applyFont="1" applyAlignment="1">
      <alignment/>
    </xf>
    <xf numFmtId="0" fontId="0" fillId="0" borderId="0" xfId="0" applyFont="1" applyAlignment="1" applyProtection="1">
      <alignment horizontal="left"/>
      <protection locked="0"/>
    </xf>
    <xf numFmtId="0" fontId="0" fillId="33" borderId="10" xfId="0" applyFill="1" applyBorder="1" applyAlignment="1">
      <alignment/>
    </xf>
    <xf numFmtId="0" fontId="0" fillId="0" borderId="0" xfId="0" applyAlignment="1" applyProtection="1">
      <alignment/>
      <protection hidden="1"/>
    </xf>
    <xf numFmtId="14" fontId="0" fillId="33" borderId="10" xfId="0" applyNumberFormat="1" applyFill="1" applyBorder="1" applyAlignment="1">
      <alignment/>
    </xf>
    <xf numFmtId="0" fontId="0" fillId="34" borderId="0" xfId="0" applyFont="1" applyFill="1" applyAlignment="1" applyProtection="1">
      <alignment horizontal="left" indent="1"/>
      <protection locked="0"/>
    </xf>
    <xf numFmtId="0" fontId="0" fillId="0" borderId="0" xfId="0" applyFill="1" applyAlignment="1" applyProtection="1">
      <alignment/>
      <protection hidden="1" locked="0"/>
    </xf>
    <xf numFmtId="0" fontId="0" fillId="34" borderId="10" xfId="0" applyFont="1" applyFill="1" applyBorder="1" applyAlignment="1" applyProtection="1">
      <alignment/>
      <protection locked="0"/>
    </xf>
    <xf numFmtId="14" fontId="0" fillId="34" borderId="10" xfId="0" applyNumberFormat="1" applyFont="1" applyFill="1" applyBorder="1" applyAlignment="1" applyProtection="1">
      <alignment/>
      <protection locked="0"/>
    </xf>
    <xf numFmtId="0" fontId="0" fillId="34" borderId="10" xfId="0" applyFont="1" applyFill="1" applyBorder="1" applyAlignment="1" applyProtection="1">
      <alignment horizontal="center"/>
      <protection locked="0"/>
    </xf>
    <xf numFmtId="0" fontId="0" fillId="34" borderId="10" xfId="0" applyFont="1" applyFill="1" applyBorder="1" applyAlignment="1" applyProtection="1">
      <alignment/>
      <protection locked="0"/>
    </xf>
    <xf numFmtId="0" fontId="0" fillId="0" borderId="0" xfId="0" applyFont="1" applyBorder="1" applyAlignment="1" applyProtection="1">
      <alignment/>
      <protection hidden="1"/>
    </xf>
    <xf numFmtId="0" fontId="16" fillId="0" borderId="11" xfId="0" applyFont="1" applyBorder="1" applyAlignment="1" applyProtection="1">
      <alignment horizontal="right"/>
      <protection hidden="1"/>
    </xf>
    <xf numFmtId="0" fontId="15" fillId="0" borderId="11" xfId="0" applyFont="1" applyBorder="1" applyAlignment="1" applyProtection="1">
      <alignment/>
      <protection hidden="1"/>
    </xf>
    <xf numFmtId="0" fontId="4" fillId="0" borderId="12" xfId="0" applyNumberFormat="1" applyFont="1" applyBorder="1" applyAlignment="1" applyProtection="1">
      <alignment horizontal="left"/>
      <protection hidden="1"/>
    </xf>
    <xf numFmtId="0" fontId="15" fillId="0" borderId="13" xfId="0" applyFont="1" applyBorder="1" applyAlignment="1" applyProtection="1">
      <alignment vertical="center" shrinkToFit="1"/>
      <protection hidden="1"/>
    </xf>
    <xf numFmtId="0" fontId="16" fillId="0" borderId="14" xfId="0" applyFont="1" applyBorder="1" applyAlignment="1" applyProtection="1">
      <alignment horizontal="right"/>
      <protection hidden="1"/>
    </xf>
    <xf numFmtId="0" fontId="5" fillId="0" borderId="13" xfId="0" applyFont="1" applyBorder="1" applyAlignment="1" applyProtection="1">
      <alignment vertical="center" shrinkToFit="1"/>
      <protection hidden="1"/>
    </xf>
    <xf numFmtId="0" fontId="10" fillId="0" borderId="11" xfId="0" applyFont="1" applyBorder="1" applyAlignment="1" applyProtection="1">
      <alignment/>
      <protection hidden="1"/>
    </xf>
    <xf numFmtId="0" fontId="0" fillId="0" borderId="15" xfId="0" applyBorder="1" applyAlignment="1" applyProtection="1">
      <alignment textRotation="90"/>
      <protection hidden="1"/>
    </xf>
    <xf numFmtId="0" fontId="0" fillId="0" borderId="10" xfId="0" applyBorder="1" applyAlignment="1" applyProtection="1">
      <alignment/>
      <protection hidden="1"/>
    </xf>
    <xf numFmtId="0" fontId="0" fillId="0" borderId="10" xfId="0" applyBorder="1" applyAlignment="1" applyProtection="1">
      <alignment horizontal="center"/>
      <protection hidden="1"/>
    </xf>
    <xf numFmtId="14" fontId="0" fillId="0" borderId="10" xfId="0" applyNumberFormat="1" applyBorder="1" applyAlignment="1" applyProtection="1">
      <alignment/>
      <protection hidden="1"/>
    </xf>
    <xf numFmtId="0" fontId="0" fillId="0" borderId="16" xfId="0" applyBorder="1" applyAlignment="1" applyProtection="1">
      <alignment vertical="center"/>
      <protection hidden="1"/>
    </xf>
    <xf numFmtId="0" fontId="0" fillId="0" borderId="17"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1" fillId="0" borderId="20" xfId="0" applyFont="1" applyBorder="1" applyAlignment="1" applyProtection="1">
      <alignment vertical="center"/>
      <protection hidden="1"/>
    </xf>
    <xf numFmtId="173" fontId="4" fillId="0" borderId="17" xfId="0" applyNumberFormat="1" applyFont="1" applyBorder="1" applyAlignment="1" applyProtection="1">
      <alignment vertical="center"/>
      <protection hidden="1"/>
    </xf>
    <xf numFmtId="173" fontId="4" fillId="0" borderId="18" xfId="0" applyNumberFormat="1" applyFont="1" applyBorder="1" applyAlignment="1" applyProtection="1">
      <alignment vertical="center"/>
      <protection hidden="1"/>
    </xf>
    <xf numFmtId="173" fontId="6" fillId="0" borderId="18" xfId="0" applyNumberFormat="1" applyFont="1" applyBorder="1" applyAlignment="1" applyProtection="1">
      <alignment vertical="center"/>
      <protection hidden="1"/>
    </xf>
    <xf numFmtId="173" fontId="5" fillId="0" borderId="19" xfId="0" applyNumberFormat="1" applyFont="1" applyBorder="1" applyAlignment="1" applyProtection="1">
      <alignment vertical="center"/>
      <protection hidden="1"/>
    </xf>
    <xf numFmtId="173" fontId="4" fillId="0" borderId="21" xfId="0" applyNumberFormat="1" applyFont="1" applyBorder="1" applyAlignment="1" applyProtection="1">
      <alignment vertical="center"/>
      <protection hidden="1"/>
    </xf>
    <xf numFmtId="173" fontId="4" fillId="0" borderId="0" xfId="0" applyNumberFormat="1" applyFont="1" applyBorder="1" applyAlignment="1" applyProtection="1">
      <alignment vertical="center"/>
      <protection hidden="1"/>
    </xf>
    <xf numFmtId="173" fontId="6" fillId="0" borderId="0" xfId="0" applyNumberFormat="1" applyFont="1" applyBorder="1" applyAlignment="1" applyProtection="1">
      <alignment vertical="center"/>
      <protection hidden="1"/>
    </xf>
    <xf numFmtId="173" fontId="5" fillId="0" borderId="22" xfId="0" applyNumberFormat="1" applyFont="1" applyBorder="1" applyAlignment="1" applyProtection="1">
      <alignment vertical="center"/>
      <protection hidden="1"/>
    </xf>
    <xf numFmtId="0" fontId="1" fillId="0" borderId="23" xfId="0" applyFont="1" applyBorder="1" applyAlignment="1" applyProtection="1">
      <alignment vertical="center"/>
      <protection hidden="1"/>
    </xf>
    <xf numFmtId="173" fontId="4" fillId="0" borderId="24" xfId="0" applyNumberFormat="1" applyFont="1" applyBorder="1" applyAlignment="1" applyProtection="1">
      <alignment vertical="center"/>
      <protection hidden="1"/>
    </xf>
    <xf numFmtId="173" fontId="4" fillId="0" borderId="25" xfId="0" applyNumberFormat="1" applyFont="1" applyBorder="1" applyAlignment="1" applyProtection="1">
      <alignment vertical="center"/>
      <protection hidden="1"/>
    </xf>
    <xf numFmtId="173" fontId="6" fillId="0" borderId="25" xfId="0" applyNumberFormat="1" applyFont="1" applyBorder="1" applyAlignment="1" applyProtection="1">
      <alignment vertical="center"/>
      <protection hidden="1"/>
    </xf>
    <xf numFmtId="173" fontId="5" fillId="0" borderId="26" xfId="0" applyNumberFormat="1" applyFont="1" applyBorder="1" applyAlignment="1" applyProtection="1">
      <alignment vertical="center"/>
      <protection hidden="1"/>
    </xf>
    <xf numFmtId="0" fontId="0" fillId="0" borderId="27" xfId="0" applyBorder="1" applyAlignment="1" applyProtection="1">
      <alignment vertical="center"/>
      <protection hidden="1"/>
    </xf>
    <xf numFmtId="0" fontId="0" fillId="0" borderId="21"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0" fillId="0" borderId="16" xfId="0" applyBorder="1" applyAlignment="1" applyProtection="1">
      <alignment/>
      <protection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8" fillId="0" borderId="18" xfId="0" applyFont="1" applyBorder="1" applyAlignment="1" applyProtection="1">
      <alignment horizontal="center"/>
      <protection hidden="1"/>
    </xf>
    <xf numFmtId="0" fontId="7" fillId="0" borderId="19" xfId="0" applyFont="1" applyBorder="1" applyAlignment="1" applyProtection="1">
      <alignment horizontal="center"/>
      <protection hidden="1"/>
    </xf>
    <xf numFmtId="0" fontId="1" fillId="0" borderId="20" xfId="0" applyFont="1" applyBorder="1" applyAlignment="1" applyProtection="1">
      <alignment/>
      <protection hidden="1"/>
    </xf>
    <xf numFmtId="173" fontId="4" fillId="0" borderId="17" xfId="0" applyNumberFormat="1" applyFont="1" applyBorder="1" applyAlignment="1" applyProtection="1">
      <alignment/>
      <protection hidden="1"/>
    </xf>
    <xf numFmtId="173" fontId="4" fillId="0" borderId="18" xfId="0" applyNumberFormat="1" applyFont="1" applyBorder="1" applyAlignment="1" applyProtection="1">
      <alignment/>
      <protection hidden="1"/>
    </xf>
    <xf numFmtId="173" fontId="6" fillId="0" borderId="18" xfId="0" applyNumberFormat="1" applyFont="1" applyBorder="1" applyAlignment="1" applyProtection="1">
      <alignment/>
      <protection hidden="1"/>
    </xf>
    <xf numFmtId="173" fontId="5" fillId="0" borderId="19" xfId="0" applyNumberFormat="1" applyFont="1" applyBorder="1" applyAlignment="1" applyProtection="1">
      <alignment/>
      <protection hidden="1"/>
    </xf>
    <xf numFmtId="173" fontId="4" fillId="0" borderId="21" xfId="0" applyNumberFormat="1" applyFont="1" applyBorder="1" applyAlignment="1" applyProtection="1">
      <alignment/>
      <protection hidden="1"/>
    </xf>
    <xf numFmtId="173" fontId="4" fillId="0" borderId="0" xfId="0" applyNumberFormat="1" applyFont="1" applyBorder="1" applyAlignment="1" applyProtection="1">
      <alignment/>
      <protection hidden="1"/>
    </xf>
    <xf numFmtId="173" fontId="6" fillId="0" borderId="0" xfId="0" applyNumberFormat="1" applyFont="1" applyBorder="1" applyAlignment="1" applyProtection="1">
      <alignment/>
      <protection hidden="1"/>
    </xf>
    <xf numFmtId="173" fontId="5" fillId="0" borderId="22" xfId="0" applyNumberFormat="1" applyFont="1" applyBorder="1" applyAlignment="1" applyProtection="1">
      <alignment/>
      <protection hidden="1"/>
    </xf>
    <xf numFmtId="0" fontId="1" fillId="0" borderId="23" xfId="0" applyFont="1" applyBorder="1" applyAlignment="1" applyProtection="1">
      <alignment/>
      <protection hidden="1"/>
    </xf>
    <xf numFmtId="173" fontId="4" fillId="0" borderId="24" xfId="0" applyNumberFormat="1" applyFont="1" applyBorder="1" applyAlignment="1" applyProtection="1">
      <alignment/>
      <protection hidden="1"/>
    </xf>
    <xf numFmtId="173" fontId="4" fillId="0" borderId="25" xfId="0" applyNumberFormat="1" applyFont="1" applyBorder="1" applyAlignment="1" applyProtection="1">
      <alignment/>
      <protection hidden="1"/>
    </xf>
    <xf numFmtId="173" fontId="6" fillId="0" borderId="25" xfId="0" applyNumberFormat="1" applyFont="1" applyBorder="1" applyAlignment="1" applyProtection="1">
      <alignment/>
      <protection hidden="1"/>
    </xf>
    <xf numFmtId="173" fontId="5" fillId="0" borderId="26" xfId="0" applyNumberFormat="1" applyFont="1" applyBorder="1" applyAlignment="1" applyProtection="1">
      <alignment/>
      <protection hidden="1"/>
    </xf>
    <xf numFmtId="0" fontId="0" fillId="33" borderId="0" xfId="0" applyFill="1" applyAlignment="1">
      <alignment horizontal="center"/>
    </xf>
    <xf numFmtId="0" fontId="0" fillId="0" borderId="0" xfId="0" applyFill="1" applyAlignment="1">
      <alignment/>
    </xf>
    <xf numFmtId="0" fontId="0" fillId="0" borderId="0" xfId="0" applyAlignment="1" applyProtection="1">
      <alignment vertical="top" wrapText="1"/>
      <protection hidden="1"/>
    </xf>
    <xf numFmtId="0" fontId="4" fillId="0" borderId="0" xfId="0" applyFont="1" applyAlignment="1" applyProtection="1">
      <alignment vertical="top" wrapText="1"/>
      <protection hidden="1"/>
    </xf>
    <xf numFmtId="0" fontId="4" fillId="0" borderId="0" xfId="0" applyFont="1" applyAlignment="1" applyProtection="1">
      <alignment wrapText="1"/>
      <protection hidden="1"/>
    </xf>
    <xf numFmtId="0" fontId="20" fillId="0" borderId="0" xfId="0" applyFont="1" applyAlignment="1" applyProtection="1">
      <alignment vertical="top" wrapText="1"/>
      <protection hidden="1"/>
    </xf>
    <xf numFmtId="174" fontId="12" fillId="0" borderId="18" xfId="0" applyNumberFormat="1" applyFont="1" applyBorder="1" applyAlignment="1" applyProtection="1">
      <alignment horizontal="left"/>
      <protection hidden="1"/>
    </xf>
    <xf numFmtId="174" fontId="12" fillId="0" borderId="0" xfId="0" applyNumberFormat="1" applyFont="1" applyBorder="1" applyAlignment="1" applyProtection="1">
      <alignment horizontal="left"/>
      <protection hidden="1"/>
    </xf>
    <xf numFmtId="173" fontId="2" fillId="0" borderId="17" xfId="0" applyNumberFormat="1" applyFont="1" applyBorder="1" applyAlignment="1" applyProtection="1">
      <alignment horizontal="right" vertical="center"/>
      <protection hidden="1"/>
    </xf>
    <xf numFmtId="173" fontId="2" fillId="0" borderId="21" xfId="0" applyNumberFormat="1" applyFont="1" applyBorder="1" applyAlignment="1" applyProtection="1">
      <alignment horizontal="right" vertical="center"/>
      <protection hidden="1"/>
    </xf>
    <xf numFmtId="173" fontId="2" fillId="0" borderId="28" xfId="0" applyNumberFormat="1" applyFont="1" applyBorder="1" applyAlignment="1" applyProtection="1">
      <alignment horizontal="right" vertical="center"/>
      <protection hidden="1"/>
    </xf>
    <xf numFmtId="173" fontId="13" fillId="0" borderId="17" xfId="0" applyNumberFormat="1" applyFont="1" applyBorder="1" applyAlignment="1" applyProtection="1">
      <alignment horizontal="right" vertical="center"/>
      <protection hidden="1"/>
    </xf>
    <xf numFmtId="173" fontId="13" fillId="0" borderId="21" xfId="0" applyNumberFormat="1" applyFont="1" applyBorder="1" applyAlignment="1" applyProtection="1">
      <alignment horizontal="right" vertical="center"/>
      <protection hidden="1"/>
    </xf>
    <xf numFmtId="173" fontId="13" fillId="0" borderId="28" xfId="0" applyNumberFormat="1" applyFont="1" applyBorder="1" applyAlignment="1" applyProtection="1">
      <alignment horizontal="right" vertical="center"/>
      <protection hidden="1"/>
    </xf>
    <xf numFmtId="179" fontId="17" fillId="35" borderId="29" xfId="0" applyNumberFormat="1" applyFont="1" applyFill="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174" fontId="3" fillId="0" borderId="0" xfId="0" applyNumberFormat="1" applyFont="1" applyBorder="1" applyAlignment="1" applyProtection="1">
      <alignment horizontal="left"/>
      <protection hidden="1"/>
    </xf>
    <xf numFmtId="0" fontId="9" fillId="0" borderId="0" xfId="0" applyFont="1" applyBorder="1" applyAlignment="1" applyProtection="1">
      <alignment horizontal="center" vertical="center"/>
      <protection hidden="1"/>
    </xf>
    <xf numFmtId="179" fontId="7" fillId="33" borderId="30" xfId="0" applyNumberFormat="1" applyFont="1" applyFill="1" applyBorder="1" applyAlignment="1" applyProtection="1">
      <alignment horizontal="center" vertical="center"/>
      <protection hidden="1"/>
    </xf>
    <xf numFmtId="179" fontId="7" fillId="33" borderId="31" xfId="0" applyNumberFormat="1" applyFont="1" applyFill="1" applyBorder="1" applyAlignment="1" applyProtection="1">
      <alignment horizontal="center" vertical="center"/>
      <protection hidden="1"/>
    </xf>
    <xf numFmtId="179" fontId="7" fillId="33" borderId="32" xfId="0" applyNumberFormat="1" applyFont="1" applyFill="1" applyBorder="1" applyAlignment="1" applyProtection="1">
      <alignment horizontal="center" vertical="center"/>
      <protection hidden="1"/>
    </xf>
    <xf numFmtId="179" fontId="7" fillId="33" borderId="33" xfId="0" applyNumberFormat="1" applyFont="1" applyFill="1" applyBorder="1" applyAlignment="1" applyProtection="1">
      <alignment horizontal="center" vertical="center"/>
      <protection hidden="1"/>
    </xf>
    <xf numFmtId="179" fontId="7" fillId="33" borderId="34" xfId="0" applyNumberFormat="1" applyFont="1" applyFill="1" applyBorder="1" applyAlignment="1" applyProtection="1">
      <alignment horizontal="center" vertical="center"/>
      <protection hidden="1"/>
    </xf>
    <xf numFmtId="179" fontId="7" fillId="33" borderId="35" xfId="0" applyNumberFormat="1" applyFont="1" applyFill="1" applyBorder="1" applyAlignment="1" applyProtection="1">
      <alignment horizontal="center" vertical="center"/>
      <protection hidden="1"/>
    </xf>
    <xf numFmtId="179" fontId="7" fillId="33" borderId="30" xfId="0" applyNumberFormat="1" applyFont="1" applyFill="1" applyBorder="1" applyAlignment="1" applyProtection="1">
      <alignment horizontal="center"/>
      <protection hidden="1"/>
    </xf>
    <xf numFmtId="179" fontId="7" fillId="33" borderId="31" xfId="0" applyNumberFormat="1" applyFont="1" applyFill="1" applyBorder="1" applyAlignment="1" applyProtection="1">
      <alignment horizontal="center"/>
      <protection hidden="1"/>
    </xf>
    <xf numFmtId="179" fontId="7" fillId="33" borderId="32" xfId="0" applyNumberFormat="1" applyFont="1" applyFill="1" applyBorder="1" applyAlignment="1" applyProtection="1">
      <alignment horizontal="center"/>
      <protection hidden="1"/>
    </xf>
    <xf numFmtId="0" fontId="9" fillId="0" borderId="0" xfId="0" applyFont="1" applyBorder="1" applyAlignment="1" applyProtection="1">
      <alignment horizontal="center"/>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7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indexed="22"/>
        </patternFill>
      </fill>
    </dxf>
    <dxf>
      <fill>
        <patternFill patternType="gray125">
          <fgColor indexed="22"/>
          <bgColor indexed="9"/>
        </patternFill>
      </fill>
    </dxf>
    <dxf>
      <font>
        <color indexed="9"/>
      </font>
      <fill>
        <patternFill patternType="none">
          <fgColor indexed="64"/>
          <bgColor indexed="65"/>
        </patternFill>
      </fill>
    </dxf>
    <dxf>
      <fill>
        <patternFill>
          <bgColor indexed="22"/>
        </patternFill>
      </fill>
    </dxf>
    <dxf>
      <fill>
        <patternFill patternType="gray125">
          <fgColor indexed="22"/>
          <bgColor indexed="9"/>
        </patternFill>
      </fill>
    </dxf>
    <dxf>
      <font>
        <color indexed="9"/>
      </font>
      <fill>
        <patternFill patternType="none">
          <fgColor indexed="64"/>
          <bgColor indexed="65"/>
        </patternFill>
      </fill>
    </dxf>
    <dxf>
      <fill>
        <patternFill>
          <bgColor indexed="22"/>
        </patternFill>
      </fill>
    </dxf>
    <dxf>
      <fill>
        <patternFill patternType="gray125">
          <fgColor indexed="22"/>
          <bgColor indexed="9"/>
        </patternFill>
      </fill>
    </dxf>
    <dxf>
      <font>
        <color indexed="9"/>
      </font>
      <fill>
        <patternFill patternType="none">
          <fgColor indexed="64"/>
          <bgColor indexed="65"/>
        </patternFill>
      </fill>
    </dxf>
    <dxf>
      <fill>
        <patternFill>
          <bgColor indexed="22"/>
        </patternFill>
      </fill>
    </dxf>
    <dxf>
      <fill>
        <patternFill patternType="gray125">
          <fgColor indexed="22"/>
          <bgColor indexed="9"/>
        </patternFill>
      </fill>
    </dxf>
    <dxf>
      <font>
        <color indexed="9"/>
      </font>
      <fill>
        <patternFill patternType="none">
          <fgColor indexed="64"/>
          <bgColor indexed="65"/>
        </patternFill>
      </fill>
    </dxf>
    <dxf>
      <fill>
        <patternFill>
          <bgColor indexed="22"/>
        </patternFill>
      </fill>
    </dxf>
    <dxf>
      <fill>
        <patternFill patternType="gray125">
          <fgColor indexed="22"/>
          <bgColor indexed="9"/>
        </patternFill>
      </fill>
    </dxf>
    <dxf>
      <font>
        <color indexed="9"/>
      </font>
      <fill>
        <patternFill patternType="none">
          <fgColor indexed="64"/>
          <bgColor indexed="65"/>
        </patternFill>
      </fill>
    </dxf>
    <dxf>
      <fill>
        <patternFill>
          <bgColor indexed="22"/>
        </patternFill>
      </fill>
    </dxf>
    <dxf>
      <fill>
        <patternFill patternType="gray125">
          <fgColor indexed="22"/>
          <bgColor indexed="9"/>
        </patternFill>
      </fill>
    </dxf>
    <dxf>
      <font>
        <color indexed="9"/>
      </font>
      <fill>
        <patternFill patternType="none">
          <fgColor indexed="64"/>
          <bgColor indexed="65"/>
        </patternFill>
      </fill>
    </dxf>
    <dxf>
      <fill>
        <patternFill>
          <bgColor indexed="55"/>
        </patternFill>
      </fill>
    </dxf>
    <dxf>
      <fill>
        <patternFill patternType="solid">
          <fgColor indexed="22"/>
          <bgColor indexed="22"/>
        </patternFill>
      </fill>
    </dxf>
    <dxf>
      <fill>
        <patternFill>
          <bgColor indexed="55"/>
        </patternFill>
      </fill>
    </dxf>
    <dxf>
      <fill>
        <patternFill patternType="solid">
          <fgColor indexed="22"/>
          <bgColor indexed="22"/>
        </patternFill>
      </fill>
    </dxf>
    <dxf>
      <fill>
        <patternFill>
          <bgColor indexed="55"/>
        </patternFill>
      </fill>
    </dxf>
    <dxf>
      <fill>
        <patternFill patternType="solid">
          <fgColor indexed="55"/>
          <bgColor indexed="22"/>
        </patternFill>
      </fill>
    </dxf>
    <dxf>
      <fill>
        <patternFill>
          <bgColor indexed="55"/>
        </patternFill>
      </fill>
    </dxf>
    <dxf>
      <fill>
        <patternFill patternType="solid">
          <fgColor indexed="22"/>
          <bgColor indexed="22"/>
        </patternFill>
      </fill>
    </dxf>
    <dxf>
      <fill>
        <patternFill>
          <bgColor indexed="55"/>
        </patternFill>
      </fill>
    </dxf>
    <dxf>
      <fill>
        <patternFill patternType="solid">
          <fgColor indexed="22"/>
          <bgColor indexed="22"/>
        </patternFill>
      </fill>
    </dxf>
    <dxf>
      <fill>
        <patternFill>
          <bgColor indexed="55"/>
        </patternFill>
      </fill>
    </dxf>
    <dxf>
      <fill>
        <patternFill patternType="solid">
          <fgColor indexed="22"/>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FFFDF"/>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47625</xdr:rowOff>
    </xdr:from>
    <xdr:to>
      <xdr:col>0</xdr:col>
      <xdr:colOff>4676775</xdr:colOff>
      <xdr:row>3</xdr:row>
      <xdr:rowOff>9525</xdr:rowOff>
    </xdr:to>
    <xdr:pic>
      <xdr:nvPicPr>
        <xdr:cNvPr id="1" name="Picture 3"/>
        <xdr:cNvPicPr preferRelativeResize="1">
          <a:picLocks noChangeAspect="1"/>
        </xdr:cNvPicPr>
      </xdr:nvPicPr>
      <xdr:blipFill>
        <a:blip r:embed="rId1"/>
        <a:stretch>
          <a:fillRect/>
        </a:stretch>
      </xdr:blipFill>
      <xdr:spPr>
        <a:xfrm>
          <a:off x="0" y="428625"/>
          <a:ext cx="4676775" cy="285750"/>
        </a:xfrm>
        <a:prstGeom prst="rect">
          <a:avLst/>
        </a:prstGeom>
        <a:noFill/>
        <a:ln w="9525" cmpd="sng">
          <a:noFill/>
        </a:ln>
      </xdr:spPr>
    </xdr:pic>
    <xdr:clientData/>
  </xdr:twoCellAnchor>
  <xdr:twoCellAnchor editAs="oneCell">
    <xdr:from>
      <xdr:col>0</xdr:col>
      <xdr:colOff>0</xdr:colOff>
      <xdr:row>16</xdr:row>
      <xdr:rowOff>0</xdr:rowOff>
    </xdr:from>
    <xdr:to>
      <xdr:col>0</xdr:col>
      <xdr:colOff>4695825</xdr:colOff>
      <xdr:row>17</xdr:row>
      <xdr:rowOff>0</xdr:rowOff>
    </xdr:to>
    <xdr:pic>
      <xdr:nvPicPr>
        <xdr:cNvPr id="2" name="Picture 15"/>
        <xdr:cNvPicPr preferRelativeResize="1">
          <a:picLocks noChangeAspect="1"/>
        </xdr:cNvPicPr>
      </xdr:nvPicPr>
      <xdr:blipFill>
        <a:blip r:embed="rId2"/>
        <a:stretch>
          <a:fillRect/>
        </a:stretch>
      </xdr:blipFill>
      <xdr:spPr>
        <a:xfrm>
          <a:off x="0" y="5000625"/>
          <a:ext cx="4695825" cy="161925"/>
        </a:xfrm>
        <a:prstGeom prst="rect">
          <a:avLst/>
        </a:prstGeom>
        <a:noFill/>
        <a:ln w="9525" cmpd="sng">
          <a:noFill/>
        </a:ln>
      </xdr:spPr>
    </xdr:pic>
    <xdr:clientData/>
  </xdr:twoCellAnchor>
  <xdr:twoCellAnchor editAs="oneCell">
    <xdr:from>
      <xdr:col>0</xdr:col>
      <xdr:colOff>9525</xdr:colOff>
      <xdr:row>24</xdr:row>
      <xdr:rowOff>9525</xdr:rowOff>
    </xdr:from>
    <xdr:to>
      <xdr:col>0</xdr:col>
      <xdr:colOff>4705350</xdr:colOff>
      <xdr:row>25</xdr:row>
      <xdr:rowOff>9525</xdr:rowOff>
    </xdr:to>
    <xdr:pic>
      <xdr:nvPicPr>
        <xdr:cNvPr id="3" name="Picture 17"/>
        <xdr:cNvPicPr preferRelativeResize="1">
          <a:picLocks noChangeAspect="1"/>
        </xdr:cNvPicPr>
      </xdr:nvPicPr>
      <xdr:blipFill>
        <a:blip r:embed="rId3"/>
        <a:stretch>
          <a:fillRect/>
        </a:stretch>
      </xdr:blipFill>
      <xdr:spPr>
        <a:xfrm>
          <a:off x="9525" y="6600825"/>
          <a:ext cx="4695825" cy="161925"/>
        </a:xfrm>
        <a:prstGeom prst="rect">
          <a:avLst/>
        </a:prstGeom>
        <a:noFill/>
        <a:ln w="9525" cmpd="sng">
          <a:noFill/>
        </a:ln>
      </xdr:spPr>
    </xdr:pic>
    <xdr:clientData/>
  </xdr:twoCellAnchor>
  <xdr:twoCellAnchor editAs="oneCell">
    <xdr:from>
      <xdr:col>0</xdr:col>
      <xdr:colOff>0</xdr:colOff>
      <xdr:row>12</xdr:row>
      <xdr:rowOff>0</xdr:rowOff>
    </xdr:from>
    <xdr:to>
      <xdr:col>0</xdr:col>
      <xdr:colOff>2390775</xdr:colOff>
      <xdr:row>13</xdr:row>
      <xdr:rowOff>28575</xdr:rowOff>
    </xdr:to>
    <xdr:pic>
      <xdr:nvPicPr>
        <xdr:cNvPr id="4" name="Picture 71"/>
        <xdr:cNvPicPr preferRelativeResize="1">
          <a:picLocks noChangeAspect="1"/>
        </xdr:cNvPicPr>
      </xdr:nvPicPr>
      <xdr:blipFill>
        <a:blip r:embed="rId4"/>
        <a:stretch>
          <a:fillRect/>
        </a:stretch>
      </xdr:blipFill>
      <xdr:spPr>
        <a:xfrm>
          <a:off x="0" y="2762250"/>
          <a:ext cx="2390775"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9</xdr:row>
      <xdr:rowOff>152400</xdr:rowOff>
    </xdr:from>
    <xdr:to>
      <xdr:col>3</xdr:col>
      <xdr:colOff>28575</xdr:colOff>
      <xdr:row>11</xdr:row>
      <xdr:rowOff>28575</xdr:rowOff>
    </xdr:to>
    <xdr:pic>
      <xdr:nvPicPr>
        <xdr:cNvPr id="1" name="ComboBox1"/>
        <xdr:cNvPicPr preferRelativeResize="1">
          <a:picLocks noChangeAspect="1"/>
        </xdr:cNvPicPr>
      </xdr:nvPicPr>
      <xdr:blipFill>
        <a:blip r:embed="rId1"/>
        <a:stretch>
          <a:fillRect/>
        </a:stretch>
      </xdr:blipFill>
      <xdr:spPr>
        <a:xfrm>
          <a:off x="114300" y="1285875"/>
          <a:ext cx="1752600"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tb.de/" TargetMode="External" /></Relationships>
</file>

<file path=xl/worksheets/sheet1.xml><?xml version="1.0" encoding="utf-8"?>
<worksheet xmlns="http://schemas.openxmlformats.org/spreadsheetml/2006/main" xmlns:r="http://schemas.openxmlformats.org/officeDocument/2006/relationships">
  <sheetPr codeName="Sheet7"/>
  <dimension ref="A1:A27"/>
  <sheetViews>
    <sheetView showGridLines="0" showRowColHeaders="0" tabSelected="1" zoomScalePageLayoutView="0" workbookViewId="0" topLeftCell="A1">
      <selection activeCell="A1" sqref="A1"/>
    </sheetView>
  </sheetViews>
  <sheetFormatPr defaultColWidth="9.140625" defaultRowHeight="12.75"/>
  <cols>
    <col min="1" max="1" width="137.00390625" style="0" customWidth="1"/>
  </cols>
  <sheetData>
    <row r="1" ht="30">
      <c r="A1" s="77" t="s">
        <v>82</v>
      </c>
    </row>
    <row r="2" ht="12.75">
      <c r="A2" s="9"/>
    </row>
    <row r="3" ht="12.75">
      <c r="A3" s="9"/>
    </row>
    <row r="4" ht="12.75">
      <c r="A4" s="9"/>
    </row>
    <row r="5" ht="12.75">
      <c r="A5" s="74" t="s">
        <v>83</v>
      </c>
    </row>
    <row r="6" ht="12.75">
      <c r="A6" s="9"/>
    </row>
    <row r="7" ht="12.75">
      <c r="A7" s="74" t="s">
        <v>85</v>
      </c>
    </row>
    <row r="8" ht="12.75">
      <c r="A8" s="9"/>
    </row>
    <row r="9" ht="60">
      <c r="A9" s="75" t="s">
        <v>91</v>
      </c>
    </row>
    <row r="10" ht="12.75">
      <c r="A10" s="9"/>
    </row>
    <row r="11" ht="12.75">
      <c r="A11" s="74" t="s">
        <v>87</v>
      </c>
    </row>
    <row r="12" ht="12.75">
      <c r="A12" s="74"/>
    </row>
    <row r="13" ht="102.75" customHeight="1">
      <c r="A13" s="74"/>
    </row>
    <row r="14" ht="12.75">
      <c r="A14" s="9"/>
    </row>
    <row r="15" ht="48">
      <c r="A15" s="75" t="s">
        <v>88</v>
      </c>
    </row>
    <row r="16" ht="12.75">
      <c r="A16" s="9"/>
    </row>
    <row r="17" ht="12.75">
      <c r="A17" s="9"/>
    </row>
    <row r="18" ht="12.75">
      <c r="A18" s="9"/>
    </row>
    <row r="19" ht="12.75">
      <c r="A19" s="74" t="s">
        <v>86</v>
      </c>
    </row>
    <row r="20" ht="12.75">
      <c r="A20" s="9"/>
    </row>
    <row r="21" ht="12.75">
      <c r="A21" s="74" t="s">
        <v>89</v>
      </c>
    </row>
    <row r="22" ht="12.75">
      <c r="A22" s="9"/>
    </row>
    <row r="23" ht="36">
      <c r="A23" s="76" t="s">
        <v>92</v>
      </c>
    </row>
    <row r="24" ht="12.75">
      <c r="A24" s="9"/>
    </row>
    <row r="25" ht="12.75">
      <c r="A25" s="9"/>
    </row>
    <row r="26" ht="12.75">
      <c r="A26" s="9"/>
    </row>
    <row r="27" ht="25.5">
      <c r="A27" s="74" t="s">
        <v>90</v>
      </c>
    </row>
  </sheetData>
  <sheetProtection password="D5D9" sheet="1" objects="1" scenarios="1"/>
  <printOptions/>
  <pageMargins left="0.787401575" right="0.787401575" top="0.984251969" bottom="0.984251969"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2:X36"/>
  <sheetViews>
    <sheetView showGridLines="0" showRowColHeaders="0" zoomScalePageLayoutView="0" workbookViewId="0" topLeftCell="B1">
      <selection activeCell="C4" sqref="C4"/>
    </sheetView>
  </sheetViews>
  <sheetFormatPr defaultColWidth="11.421875" defaultRowHeight="12.75"/>
  <cols>
    <col min="1" max="1" width="23.140625" style="0" hidden="1" customWidth="1"/>
    <col min="2" max="2" width="1.7109375" style="0" customWidth="1"/>
    <col min="3" max="3" width="25.8515625" style="0" customWidth="1"/>
    <col min="4" max="4" width="1.7109375" style="0" customWidth="1"/>
    <col min="5" max="5" width="18.8515625" style="0" customWidth="1"/>
    <col min="6" max="6" width="10.140625" style="0" bestFit="1" customWidth="1"/>
    <col min="7" max="7" width="10.421875" style="0" bestFit="1" customWidth="1"/>
    <col min="8" max="9" width="5.00390625" style="0" hidden="1" customWidth="1"/>
    <col min="10" max="10" width="7.8515625" style="0" hidden="1" customWidth="1"/>
    <col min="11" max="11" width="4.28125" style="0" hidden="1" customWidth="1"/>
    <col min="12" max="12" width="17.140625" style="0" hidden="1" customWidth="1"/>
    <col min="13" max="13" width="8.57421875" style="0" hidden="1" customWidth="1"/>
    <col min="14" max="14" width="32.7109375" style="0" hidden="1" customWidth="1"/>
    <col min="15" max="15" width="1.7109375" style="0" customWidth="1"/>
    <col min="16" max="16" width="100.28125" style="0" customWidth="1"/>
  </cols>
  <sheetData>
    <row r="2" spans="3:24" ht="12.75">
      <c r="C2" s="6" t="s">
        <v>17</v>
      </c>
      <c r="E2" s="6" t="s">
        <v>74</v>
      </c>
      <c r="P2" s="72" t="s">
        <v>84</v>
      </c>
      <c r="Q2" s="73"/>
      <c r="R2" s="73"/>
      <c r="S2" s="73"/>
      <c r="T2" s="73"/>
      <c r="U2" s="73"/>
      <c r="V2" s="73"/>
      <c r="W2" s="73"/>
      <c r="X2" s="73"/>
    </row>
    <row r="4" spans="3:7" ht="12.75">
      <c r="C4" s="11">
        <v>2012</v>
      </c>
      <c r="E4" s="5" t="s">
        <v>75</v>
      </c>
      <c r="F4" s="5" t="s">
        <v>79</v>
      </c>
      <c r="G4" s="5" t="s">
        <v>76</v>
      </c>
    </row>
    <row r="5" spans="3:15" ht="12.75" hidden="1">
      <c r="C5" s="7"/>
      <c r="E5" s="8" t="s">
        <v>80</v>
      </c>
      <c r="F5" s="10">
        <f>DATE(C4,3,31)+1-WEEKDAY(DATE(C4,3,31),1)</f>
        <v>40993</v>
      </c>
      <c r="G5" s="5" t="s">
        <v>77</v>
      </c>
      <c r="H5">
        <v>1</v>
      </c>
      <c r="I5">
        <f>IF(G5&lt;&gt;"Jährlich",0,$C$4-YEAR(F5))</f>
        <v>0</v>
      </c>
      <c r="J5" s="9">
        <f>IF(G5="Jährlich",DATE($C$4,MONTH(F5),DAY(F5)),IF(YEAR(F5)=$C$4,F5,""))</f>
        <v>40993</v>
      </c>
      <c r="K5" s="9">
        <f>IF(J5="",0,COUNTIF($J$5:$J$36,J5))</f>
        <v>1</v>
      </c>
      <c r="L5" s="9" t="str">
        <f>IF(K5=0,"",E5)</f>
        <v>Beginn MESZ</v>
      </c>
      <c r="M5" s="9">
        <f>IF(K5=1,0,MATCH(J5,J6:J36,0))</f>
        <v>0</v>
      </c>
      <c r="N5" s="9" t="str">
        <f ca="1">IF(ISNA(M5),"",IF(M5=0,L5,L5&amp;" * "&amp;INDEX(OFFSET($L$5,H5,0,32-H5,1),M5)))</f>
        <v>Beginn MESZ</v>
      </c>
      <c r="O5" s="9"/>
    </row>
    <row r="6" spans="3:15" ht="12.75" hidden="1">
      <c r="C6" s="7"/>
      <c r="E6" s="8" t="s">
        <v>81</v>
      </c>
      <c r="F6" s="10">
        <f>DATE(C4,10,31)+1-WEEKDAY(DATE(C4,10,31),1)</f>
        <v>41210</v>
      </c>
      <c r="G6" s="5" t="s">
        <v>77</v>
      </c>
      <c r="H6">
        <v>2</v>
      </c>
      <c r="I6">
        <f>IF(G6&lt;&gt;"Jährlich",0,$C$4-YEAR(F6))</f>
        <v>0</v>
      </c>
      <c r="J6" s="9">
        <f aca="true" t="shared" si="0" ref="J6:J36">IF(G6="Jährlich",DATE($C$4,MONTH(F6),DAY(F6)),IF(YEAR(F6)=$C$4,F6,""))</f>
        <v>41210</v>
      </c>
      <c r="K6" s="9">
        <f aca="true" t="shared" si="1" ref="K6:K36">IF(J6="",0,COUNTIF($J$5:$J$36,J6))</f>
        <v>1</v>
      </c>
      <c r="L6" s="9" t="str">
        <f>IF(K6=0,"",E6)</f>
        <v>Ende MESZ</v>
      </c>
      <c r="M6" s="9">
        <f aca="true" ca="1" t="shared" si="2" ref="M6:M36">IF(K6&lt;2,0,MATCH(J6,OFFSET($J$5,H6,0,32-H6,1),0))</f>
        <v>0</v>
      </c>
      <c r="N6" s="9" t="str">
        <f ca="1">IF(ISNA(M6),"",IF(M6=0,L6,L6&amp;" * "&amp;INDEX(OFFSET($L$5,H6,0,32-H6,1),M6)))</f>
        <v>Ende MESZ</v>
      </c>
      <c r="O6" s="9"/>
    </row>
    <row r="7" spans="1:15" ht="12.75">
      <c r="A7" t="s">
        <v>55</v>
      </c>
      <c r="E7" s="13"/>
      <c r="F7" s="14"/>
      <c r="G7" s="15"/>
      <c r="H7">
        <v>3</v>
      </c>
      <c r="I7">
        <f>IF(G7&lt;&gt;"Jährlich",0,$C$4-YEAR(F7))</f>
        <v>0</v>
      </c>
      <c r="J7" s="9">
        <f t="shared" si="0"/>
      </c>
      <c r="K7" s="9">
        <f t="shared" si="1"/>
        <v>0</v>
      </c>
      <c r="L7" s="9">
        <f>IF(K7=0,"",E7&amp;IF(I7&lt;&gt;0," ("&amp;I7&amp;") ",""))</f>
      </c>
      <c r="M7" s="9">
        <f ca="1" t="shared" si="2"/>
        <v>0</v>
      </c>
      <c r="N7" s="9">
        <f ca="1">IF(ISNA(M7),"",IF(M7=0,L7,L7&amp;" * "&amp;INDEX(OFFSET($L$5,H7,0,32-H7,1),M7)))</f>
      </c>
      <c r="O7" s="9"/>
    </row>
    <row r="8" spans="1:15" ht="12.75">
      <c r="A8" t="s">
        <v>70</v>
      </c>
      <c r="E8" s="13"/>
      <c r="F8" s="14"/>
      <c r="G8" s="15"/>
      <c r="H8">
        <v>4</v>
      </c>
      <c r="I8">
        <f aca="true" t="shared" si="3" ref="I8:I36">IF(G8&lt;&gt;"Jährlich",0,$C$4-YEAR(F8))</f>
        <v>0</v>
      </c>
      <c r="J8" s="9">
        <f t="shared" si="0"/>
      </c>
      <c r="K8" s="9">
        <f t="shared" si="1"/>
        <v>0</v>
      </c>
      <c r="L8" s="9">
        <f aca="true" t="shared" si="4" ref="L8:L36">IF(K8=0,"",E8&amp;IF(I8&lt;&gt;0," ("&amp;I8&amp;") ",""))</f>
      </c>
      <c r="M8" s="9">
        <f ca="1" t="shared" si="2"/>
        <v>0</v>
      </c>
      <c r="N8" s="9">
        <f aca="true" ca="1" t="shared" si="5" ref="N8:N36">IF(ISNA(M8),"",IF(M8=0,L8,L8&amp;" * "&amp;INDEX(OFFSET($L$5,H8,0,32-H8,1),M8)))</f>
      </c>
      <c r="O8" s="9"/>
    </row>
    <row r="9" spans="1:15" ht="12.75">
      <c r="A9" t="s">
        <v>56</v>
      </c>
      <c r="C9" s="6" t="s">
        <v>54</v>
      </c>
      <c r="E9" s="13"/>
      <c r="F9" s="14"/>
      <c r="G9" s="15"/>
      <c r="H9">
        <v>5</v>
      </c>
      <c r="I9">
        <f t="shared" si="3"/>
        <v>0</v>
      </c>
      <c r="J9" s="9">
        <f t="shared" si="0"/>
      </c>
      <c r="K9" s="9">
        <f t="shared" si="1"/>
        <v>0</v>
      </c>
      <c r="L9" s="9">
        <f t="shared" si="4"/>
      </c>
      <c r="M9" s="9">
        <f ca="1" t="shared" si="2"/>
        <v>0</v>
      </c>
      <c r="N9" s="9">
        <f ca="1" t="shared" si="5"/>
      </c>
      <c r="O9" s="9"/>
    </row>
    <row r="10" spans="1:15" ht="12.75">
      <c r="A10" t="s">
        <v>57</v>
      </c>
      <c r="E10" s="13"/>
      <c r="F10" s="14"/>
      <c r="G10" s="15"/>
      <c r="H10">
        <v>6</v>
      </c>
      <c r="I10">
        <f t="shared" si="3"/>
        <v>0</v>
      </c>
      <c r="J10" s="9">
        <f t="shared" si="0"/>
      </c>
      <c r="K10" s="9">
        <f t="shared" si="1"/>
        <v>0</v>
      </c>
      <c r="L10" s="9">
        <f t="shared" si="4"/>
      </c>
      <c r="M10" s="9">
        <f ca="1" t="shared" si="2"/>
        <v>0</v>
      </c>
      <c r="N10" s="9">
        <f ca="1" t="shared" si="5"/>
      </c>
      <c r="O10" s="9"/>
    </row>
    <row r="11" spans="1:15" ht="12.75">
      <c r="A11" t="s">
        <v>60</v>
      </c>
      <c r="C11" s="12" t="s">
        <v>59</v>
      </c>
      <c r="E11" s="13"/>
      <c r="F11" s="14"/>
      <c r="G11" s="15"/>
      <c r="H11">
        <v>7</v>
      </c>
      <c r="I11">
        <f t="shared" si="3"/>
        <v>0</v>
      </c>
      <c r="J11" s="9">
        <f t="shared" si="0"/>
      </c>
      <c r="K11" s="9">
        <f t="shared" si="1"/>
        <v>0</v>
      </c>
      <c r="L11" s="9">
        <f t="shared" si="4"/>
      </c>
      <c r="M11" s="9">
        <f ca="1" t="shared" si="2"/>
        <v>0</v>
      </c>
      <c r="N11" s="9">
        <f ca="1" t="shared" si="5"/>
      </c>
      <c r="O11" s="9"/>
    </row>
    <row r="12" spans="1:15" ht="12.75">
      <c r="A12" t="s">
        <v>61</v>
      </c>
      <c r="E12" s="13"/>
      <c r="F12" s="14"/>
      <c r="G12" s="15"/>
      <c r="H12">
        <v>8</v>
      </c>
      <c r="I12">
        <f t="shared" si="3"/>
        <v>0</v>
      </c>
      <c r="J12" s="9">
        <f t="shared" si="0"/>
      </c>
      <c r="K12" s="9">
        <f t="shared" si="1"/>
        <v>0</v>
      </c>
      <c r="L12" s="9">
        <f t="shared" si="4"/>
      </c>
      <c r="M12" s="9">
        <f ca="1" t="shared" si="2"/>
        <v>0</v>
      </c>
      <c r="N12" s="9">
        <f ca="1" t="shared" si="5"/>
      </c>
      <c r="O12" s="9"/>
    </row>
    <row r="13" spans="1:15" ht="12.75">
      <c r="A13" t="s">
        <v>69</v>
      </c>
      <c r="E13" s="13"/>
      <c r="F13" s="14"/>
      <c r="G13" s="15"/>
      <c r="H13">
        <v>9</v>
      </c>
      <c r="I13">
        <f t="shared" si="3"/>
        <v>0</v>
      </c>
      <c r="J13" s="9">
        <f t="shared" si="0"/>
      </c>
      <c r="K13" s="9">
        <f t="shared" si="1"/>
        <v>0</v>
      </c>
      <c r="L13" s="9">
        <f t="shared" si="4"/>
      </c>
      <c r="M13" s="9">
        <f ca="1" t="shared" si="2"/>
        <v>0</v>
      </c>
      <c r="N13" s="9">
        <f ca="1" t="shared" si="5"/>
      </c>
      <c r="O13" s="9"/>
    </row>
    <row r="14" spans="1:15" ht="12.75">
      <c r="A14" t="s">
        <v>58</v>
      </c>
      <c r="E14" s="13"/>
      <c r="F14" s="14"/>
      <c r="G14" s="15"/>
      <c r="H14">
        <v>10</v>
      </c>
      <c r="I14">
        <f t="shared" si="3"/>
        <v>0</v>
      </c>
      <c r="J14" s="9">
        <f t="shared" si="0"/>
      </c>
      <c r="K14" s="9">
        <f t="shared" si="1"/>
        <v>0</v>
      </c>
      <c r="L14" s="9">
        <f t="shared" si="4"/>
      </c>
      <c r="M14" s="9">
        <f ca="1" t="shared" si="2"/>
        <v>0</v>
      </c>
      <c r="N14" s="9">
        <f ca="1" t="shared" si="5"/>
      </c>
      <c r="O14" s="9"/>
    </row>
    <row r="15" spans="1:15" ht="12.75">
      <c r="A15" t="s">
        <v>66</v>
      </c>
      <c r="E15" s="13"/>
      <c r="F15" s="16"/>
      <c r="G15" s="15"/>
      <c r="H15">
        <v>11</v>
      </c>
      <c r="I15">
        <f t="shared" si="3"/>
        <v>0</v>
      </c>
      <c r="J15" s="9">
        <f t="shared" si="0"/>
      </c>
      <c r="K15" s="9">
        <f t="shared" si="1"/>
        <v>0</v>
      </c>
      <c r="L15" s="9">
        <f t="shared" si="4"/>
      </c>
      <c r="M15" s="9">
        <f ca="1" t="shared" si="2"/>
        <v>0</v>
      </c>
      <c r="N15" s="9">
        <f ca="1" t="shared" si="5"/>
      </c>
      <c r="O15" s="9"/>
    </row>
    <row r="16" spans="1:15" ht="12.75">
      <c r="A16" t="s">
        <v>59</v>
      </c>
      <c r="E16" s="13"/>
      <c r="F16" s="16"/>
      <c r="G16" s="15"/>
      <c r="H16">
        <v>12</v>
      </c>
      <c r="I16">
        <f t="shared" si="3"/>
        <v>0</v>
      </c>
      <c r="J16" s="9">
        <f t="shared" si="0"/>
      </c>
      <c r="K16" s="9">
        <f t="shared" si="1"/>
        <v>0</v>
      </c>
      <c r="L16" s="9">
        <f t="shared" si="4"/>
      </c>
      <c r="M16" s="9">
        <f ca="1" t="shared" si="2"/>
        <v>0</v>
      </c>
      <c r="N16" s="9">
        <f ca="1" t="shared" si="5"/>
      </c>
      <c r="O16" s="9"/>
    </row>
    <row r="17" spans="1:15" ht="12.75">
      <c r="A17" t="s">
        <v>68</v>
      </c>
      <c r="E17" s="13"/>
      <c r="F17" s="16"/>
      <c r="G17" s="15"/>
      <c r="H17">
        <v>13</v>
      </c>
      <c r="I17">
        <f t="shared" si="3"/>
        <v>0</v>
      </c>
      <c r="J17" s="9">
        <f t="shared" si="0"/>
      </c>
      <c r="K17" s="9">
        <f t="shared" si="1"/>
        <v>0</v>
      </c>
      <c r="L17" s="9">
        <f t="shared" si="4"/>
      </c>
      <c r="M17" s="9">
        <f ca="1" t="shared" si="2"/>
        <v>0</v>
      </c>
      <c r="N17" s="9">
        <f ca="1" t="shared" si="5"/>
      </c>
      <c r="O17" s="9"/>
    </row>
    <row r="18" spans="1:15" ht="12.75">
      <c r="A18" t="s">
        <v>67</v>
      </c>
      <c r="E18" s="13"/>
      <c r="F18" s="16"/>
      <c r="G18" s="15"/>
      <c r="H18">
        <v>14</v>
      </c>
      <c r="I18">
        <f t="shared" si="3"/>
        <v>0</v>
      </c>
      <c r="J18" s="9">
        <f t="shared" si="0"/>
      </c>
      <c r="K18" s="9">
        <f t="shared" si="1"/>
        <v>0</v>
      </c>
      <c r="L18" s="9">
        <f t="shared" si="4"/>
      </c>
      <c r="M18" s="9">
        <f ca="1" t="shared" si="2"/>
        <v>0</v>
      </c>
      <c r="N18" s="9">
        <f ca="1" t="shared" si="5"/>
      </c>
      <c r="O18" s="9"/>
    </row>
    <row r="19" spans="1:15" ht="12.75">
      <c r="A19" t="s">
        <v>62</v>
      </c>
      <c r="E19" s="13"/>
      <c r="F19" s="16"/>
      <c r="G19" s="15"/>
      <c r="H19">
        <v>15</v>
      </c>
      <c r="I19">
        <f t="shared" si="3"/>
        <v>0</v>
      </c>
      <c r="J19" s="9">
        <f t="shared" si="0"/>
      </c>
      <c r="K19" s="9">
        <f t="shared" si="1"/>
        <v>0</v>
      </c>
      <c r="L19" s="9">
        <f t="shared" si="4"/>
      </c>
      <c r="M19" s="9">
        <f ca="1" t="shared" si="2"/>
        <v>0</v>
      </c>
      <c r="N19" s="9">
        <f ca="1" t="shared" si="5"/>
      </c>
      <c r="O19" s="9"/>
    </row>
    <row r="20" spans="1:15" ht="12.75">
      <c r="A20" t="s">
        <v>64</v>
      </c>
      <c r="E20" s="13"/>
      <c r="F20" s="16"/>
      <c r="G20" s="15"/>
      <c r="H20">
        <v>16</v>
      </c>
      <c r="I20">
        <f t="shared" si="3"/>
        <v>0</v>
      </c>
      <c r="J20" s="9">
        <f t="shared" si="0"/>
      </c>
      <c r="K20" s="9">
        <f t="shared" si="1"/>
        <v>0</v>
      </c>
      <c r="L20" s="9">
        <f t="shared" si="4"/>
      </c>
      <c r="M20" s="9">
        <f ca="1" t="shared" si="2"/>
        <v>0</v>
      </c>
      <c r="N20" s="9">
        <f ca="1" t="shared" si="5"/>
      </c>
      <c r="O20" s="9"/>
    </row>
    <row r="21" spans="1:15" ht="12.75">
      <c r="A21" t="s">
        <v>65</v>
      </c>
      <c r="E21" s="13"/>
      <c r="F21" s="16"/>
      <c r="G21" s="15"/>
      <c r="H21">
        <v>17</v>
      </c>
      <c r="I21">
        <f t="shared" si="3"/>
        <v>0</v>
      </c>
      <c r="J21" s="9">
        <f t="shared" si="0"/>
      </c>
      <c r="K21" s="9">
        <f t="shared" si="1"/>
        <v>0</v>
      </c>
      <c r="L21" s="9">
        <f t="shared" si="4"/>
      </c>
      <c r="M21" s="9">
        <f ca="1" t="shared" si="2"/>
        <v>0</v>
      </c>
      <c r="N21" s="9">
        <f ca="1" t="shared" si="5"/>
      </c>
      <c r="O21" s="9"/>
    </row>
    <row r="22" spans="1:15" ht="12.75">
      <c r="A22" t="s">
        <v>63</v>
      </c>
      <c r="E22" s="13"/>
      <c r="F22" s="16"/>
      <c r="G22" s="15"/>
      <c r="H22">
        <v>18</v>
      </c>
      <c r="I22">
        <f t="shared" si="3"/>
        <v>0</v>
      </c>
      <c r="J22" s="9">
        <f t="shared" si="0"/>
      </c>
      <c r="K22" s="9">
        <f t="shared" si="1"/>
        <v>0</v>
      </c>
      <c r="L22" s="9">
        <f t="shared" si="4"/>
      </c>
      <c r="M22" s="9">
        <f ca="1" t="shared" si="2"/>
        <v>0</v>
      </c>
      <c r="N22" s="9">
        <f ca="1" t="shared" si="5"/>
      </c>
      <c r="O22" s="9"/>
    </row>
    <row r="23" spans="5:15" ht="12.75">
      <c r="E23" s="13"/>
      <c r="F23" s="16"/>
      <c r="G23" s="15"/>
      <c r="H23">
        <v>19</v>
      </c>
      <c r="I23">
        <f t="shared" si="3"/>
        <v>0</v>
      </c>
      <c r="J23" s="9">
        <f t="shared" si="0"/>
      </c>
      <c r="K23" s="9">
        <f t="shared" si="1"/>
        <v>0</v>
      </c>
      <c r="L23" s="9">
        <f t="shared" si="4"/>
      </c>
      <c r="M23" s="9">
        <f ca="1" t="shared" si="2"/>
        <v>0</v>
      </c>
      <c r="N23" s="9">
        <f ca="1" t="shared" si="5"/>
      </c>
      <c r="O23" s="9"/>
    </row>
    <row r="24" spans="1:15" ht="12.75">
      <c r="A24" t="s">
        <v>77</v>
      </c>
      <c r="E24" s="13"/>
      <c r="F24" s="16"/>
      <c r="G24" s="15"/>
      <c r="H24">
        <v>20</v>
      </c>
      <c r="I24">
        <f t="shared" si="3"/>
        <v>0</v>
      </c>
      <c r="J24" s="9">
        <f t="shared" si="0"/>
      </c>
      <c r="K24" s="9">
        <f t="shared" si="1"/>
        <v>0</v>
      </c>
      <c r="L24" s="9">
        <f t="shared" si="4"/>
      </c>
      <c r="M24" s="9">
        <f ca="1" t="shared" si="2"/>
        <v>0</v>
      </c>
      <c r="N24" s="9">
        <f ca="1" t="shared" si="5"/>
      </c>
      <c r="O24" s="9"/>
    </row>
    <row r="25" spans="1:15" ht="12.75">
      <c r="A25" t="s">
        <v>78</v>
      </c>
      <c r="E25" s="13"/>
      <c r="F25" s="16"/>
      <c r="G25" s="15"/>
      <c r="H25">
        <v>21</v>
      </c>
      <c r="I25">
        <f t="shared" si="3"/>
        <v>0</v>
      </c>
      <c r="J25" s="9">
        <f t="shared" si="0"/>
      </c>
      <c r="K25" s="9">
        <f t="shared" si="1"/>
        <v>0</v>
      </c>
      <c r="L25" s="9">
        <f t="shared" si="4"/>
      </c>
      <c r="M25" s="9">
        <f ca="1" t="shared" si="2"/>
        <v>0</v>
      </c>
      <c r="N25" s="9">
        <f ca="1" t="shared" si="5"/>
      </c>
      <c r="O25" s="9"/>
    </row>
    <row r="26" spans="5:15" ht="12.75">
      <c r="E26" s="13"/>
      <c r="F26" s="16"/>
      <c r="G26" s="15"/>
      <c r="H26">
        <v>22</v>
      </c>
      <c r="I26">
        <f t="shared" si="3"/>
        <v>0</v>
      </c>
      <c r="J26" s="9">
        <f t="shared" si="0"/>
      </c>
      <c r="K26" s="9">
        <f t="shared" si="1"/>
        <v>0</v>
      </c>
      <c r="L26" s="9">
        <f t="shared" si="4"/>
      </c>
      <c r="M26" s="9">
        <f ca="1" t="shared" si="2"/>
        <v>0</v>
      </c>
      <c r="N26" s="9">
        <f ca="1" t="shared" si="5"/>
      </c>
      <c r="O26" s="9"/>
    </row>
    <row r="27" spans="5:15" ht="12.75">
      <c r="E27" s="13"/>
      <c r="F27" s="16"/>
      <c r="G27" s="15"/>
      <c r="H27">
        <v>23</v>
      </c>
      <c r="I27">
        <f t="shared" si="3"/>
        <v>0</v>
      </c>
      <c r="J27" s="9">
        <f t="shared" si="0"/>
      </c>
      <c r="K27" s="9">
        <f t="shared" si="1"/>
        <v>0</v>
      </c>
      <c r="L27" s="9">
        <f t="shared" si="4"/>
      </c>
      <c r="M27" s="9">
        <f ca="1" t="shared" si="2"/>
        <v>0</v>
      </c>
      <c r="N27" s="9">
        <f ca="1" t="shared" si="5"/>
      </c>
      <c r="O27" s="9"/>
    </row>
    <row r="28" spans="5:15" ht="12.75">
      <c r="E28" s="13"/>
      <c r="F28" s="16"/>
      <c r="G28" s="15"/>
      <c r="H28">
        <v>24</v>
      </c>
      <c r="I28">
        <f t="shared" si="3"/>
        <v>0</v>
      </c>
      <c r="J28" s="9">
        <f t="shared" si="0"/>
      </c>
      <c r="K28" s="9">
        <f t="shared" si="1"/>
        <v>0</v>
      </c>
      <c r="L28" s="9">
        <f t="shared" si="4"/>
      </c>
      <c r="M28" s="9">
        <f ca="1" t="shared" si="2"/>
        <v>0</v>
      </c>
      <c r="N28" s="9">
        <f ca="1" t="shared" si="5"/>
      </c>
      <c r="O28" s="9"/>
    </row>
    <row r="29" spans="5:15" ht="12.75">
      <c r="E29" s="13"/>
      <c r="F29" s="16"/>
      <c r="G29" s="15"/>
      <c r="H29">
        <v>25</v>
      </c>
      <c r="I29">
        <f t="shared" si="3"/>
        <v>0</v>
      </c>
      <c r="J29" s="9">
        <f t="shared" si="0"/>
      </c>
      <c r="K29" s="9">
        <f t="shared" si="1"/>
        <v>0</v>
      </c>
      <c r="L29" s="9">
        <f t="shared" si="4"/>
      </c>
      <c r="M29" s="9">
        <f ca="1" t="shared" si="2"/>
        <v>0</v>
      </c>
      <c r="N29" s="9">
        <f ca="1" t="shared" si="5"/>
      </c>
      <c r="O29" s="9"/>
    </row>
    <row r="30" spans="5:15" ht="12.75">
      <c r="E30" s="13"/>
      <c r="F30" s="16"/>
      <c r="G30" s="15"/>
      <c r="H30">
        <v>26</v>
      </c>
      <c r="I30">
        <f t="shared" si="3"/>
        <v>0</v>
      </c>
      <c r="J30" s="9">
        <f t="shared" si="0"/>
      </c>
      <c r="K30" s="9">
        <f t="shared" si="1"/>
        <v>0</v>
      </c>
      <c r="L30" s="9">
        <f t="shared" si="4"/>
      </c>
      <c r="M30" s="9">
        <f ca="1" t="shared" si="2"/>
        <v>0</v>
      </c>
      <c r="N30" s="9">
        <f ca="1" t="shared" si="5"/>
      </c>
      <c r="O30" s="9"/>
    </row>
    <row r="31" spans="5:15" ht="12.75">
      <c r="E31" s="13"/>
      <c r="F31" s="16"/>
      <c r="G31" s="15"/>
      <c r="H31">
        <v>27</v>
      </c>
      <c r="I31">
        <f t="shared" si="3"/>
        <v>0</v>
      </c>
      <c r="J31" s="9">
        <f t="shared" si="0"/>
      </c>
      <c r="K31" s="9">
        <f t="shared" si="1"/>
        <v>0</v>
      </c>
      <c r="L31" s="9">
        <f t="shared" si="4"/>
      </c>
      <c r="M31" s="9">
        <f ca="1" t="shared" si="2"/>
        <v>0</v>
      </c>
      <c r="N31" s="9">
        <f ca="1" t="shared" si="5"/>
      </c>
      <c r="O31" s="9"/>
    </row>
    <row r="32" spans="5:15" ht="12.75">
      <c r="E32" s="13"/>
      <c r="F32" s="16"/>
      <c r="G32" s="15"/>
      <c r="H32">
        <v>28</v>
      </c>
      <c r="I32">
        <f t="shared" si="3"/>
        <v>0</v>
      </c>
      <c r="J32" s="9">
        <f t="shared" si="0"/>
      </c>
      <c r="K32" s="9">
        <f t="shared" si="1"/>
        <v>0</v>
      </c>
      <c r="L32" s="9">
        <f t="shared" si="4"/>
      </c>
      <c r="M32" s="9">
        <f ca="1" t="shared" si="2"/>
        <v>0</v>
      </c>
      <c r="N32" s="9">
        <f ca="1" t="shared" si="5"/>
      </c>
      <c r="O32" s="9"/>
    </row>
    <row r="33" spans="5:15" ht="12.75">
      <c r="E33" s="13"/>
      <c r="F33" s="16"/>
      <c r="G33" s="15"/>
      <c r="H33">
        <v>29</v>
      </c>
      <c r="I33">
        <f t="shared" si="3"/>
        <v>0</v>
      </c>
      <c r="J33" s="9">
        <f t="shared" si="0"/>
      </c>
      <c r="K33" s="9">
        <f t="shared" si="1"/>
        <v>0</v>
      </c>
      <c r="L33" s="9">
        <f t="shared" si="4"/>
      </c>
      <c r="M33" s="9">
        <f ca="1" t="shared" si="2"/>
        <v>0</v>
      </c>
      <c r="N33" s="9">
        <f ca="1" t="shared" si="5"/>
      </c>
      <c r="O33" s="9"/>
    </row>
    <row r="34" spans="5:15" ht="12.75">
      <c r="E34" s="13"/>
      <c r="F34" s="16"/>
      <c r="G34" s="15"/>
      <c r="H34">
        <v>30</v>
      </c>
      <c r="I34">
        <f t="shared" si="3"/>
        <v>0</v>
      </c>
      <c r="J34" s="9">
        <f t="shared" si="0"/>
      </c>
      <c r="K34" s="9">
        <f t="shared" si="1"/>
        <v>0</v>
      </c>
      <c r="L34" s="9">
        <f t="shared" si="4"/>
      </c>
      <c r="M34" s="9">
        <f ca="1" t="shared" si="2"/>
        <v>0</v>
      </c>
      <c r="N34" s="9">
        <f ca="1" t="shared" si="5"/>
      </c>
      <c r="O34" s="9"/>
    </row>
    <row r="35" spans="5:15" ht="12.75">
      <c r="E35" s="13"/>
      <c r="F35" s="16"/>
      <c r="G35" s="15"/>
      <c r="H35">
        <v>31</v>
      </c>
      <c r="I35">
        <f t="shared" si="3"/>
        <v>0</v>
      </c>
      <c r="J35" s="9">
        <f t="shared" si="0"/>
      </c>
      <c r="K35" s="9">
        <f t="shared" si="1"/>
        <v>0</v>
      </c>
      <c r="L35" s="9">
        <f t="shared" si="4"/>
      </c>
      <c r="M35" s="9">
        <f ca="1" t="shared" si="2"/>
        <v>0</v>
      </c>
      <c r="N35" s="9">
        <f ca="1" t="shared" si="5"/>
      </c>
      <c r="O35" s="9"/>
    </row>
    <row r="36" spans="5:15" ht="12.75">
      <c r="E36" s="13"/>
      <c r="F36" s="14"/>
      <c r="G36" s="15"/>
      <c r="H36">
        <v>32</v>
      </c>
      <c r="I36">
        <f t="shared" si="3"/>
        <v>0</v>
      </c>
      <c r="J36" s="9">
        <f t="shared" si="0"/>
      </c>
      <c r="K36" s="9">
        <f t="shared" si="1"/>
        <v>0</v>
      </c>
      <c r="L36" s="9">
        <f t="shared" si="4"/>
      </c>
      <c r="M36" s="9">
        <f ca="1" t="shared" si="2"/>
        <v>0</v>
      </c>
      <c r="N36" s="9">
        <f ca="1" t="shared" si="5"/>
      </c>
      <c r="O36" s="9"/>
    </row>
  </sheetData>
  <sheetProtection password="D5D9" sheet="1" objects="1" scenarios="1" selectLockedCells="1"/>
  <dataValidations count="1">
    <dataValidation type="list" showInputMessage="1" showErrorMessage="1" sqref="G7:G36">
      <formula1>$A$24:$A$25</formula1>
    </dataValidation>
  </dataValidations>
  <printOptions/>
  <pageMargins left="0.787401575" right="0.787401575" top="0.984251969" bottom="0.984251969" header="0.4921259845" footer="0.492125984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AV98"/>
  <sheetViews>
    <sheetView showGridLines="0" showRowColHeaders="0" zoomScalePageLayoutView="0" workbookViewId="0" topLeftCell="A1">
      <selection activeCell="A1" sqref="A1:AV1"/>
    </sheetView>
  </sheetViews>
  <sheetFormatPr defaultColWidth="11.421875" defaultRowHeight="12.75"/>
  <cols>
    <col min="1" max="1" width="7.140625" style="0" customWidth="1"/>
    <col min="2" max="2" width="8.421875" style="0" customWidth="1"/>
    <col min="3" max="3" width="3.7109375" style="0" hidden="1" customWidth="1"/>
    <col min="4" max="4" width="33.140625" style="0" customWidth="1"/>
    <col min="5" max="5" width="7.140625" style="0" customWidth="1"/>
    <col min="6" max="6" width="8.421875" style="0" customWidth="1"/>
    <col min="7" max="7" width="3.7109375" style="0" hidden="1" customWidth="1"/>
    <col min="8" max="8" width="33.140625" style="0" customWidth="1"/>
    <col min="9" max="9" width="7.140625" style="0" customWidth="1"/>
    <col min="10" max="10" width="8.421875" style="0" customWidth="1"/>
    <col min="11" max="11" width="3.7109375" style="0" hidden="1" customWidth="1"/>
    <col min="12" max="12" width="33.140625" style="0" customWidth="1"/>
    <col min="13" max="13" width="7.140625" style="0" customWidth="1"/>
    <col min="14" max="14" width="8.421875" style="0" customWidth="1"/>
    <col min="15" max="15" width="3.7109375" style="0" hidden="1" customWidth="1"/>
    <col min="16" max="16" width="33.140625" style="0" customWidth="1"/>
    <col min="17" max="17" width="7.140625" style="0" customWidth="1"/>
    <col min="18" max="18" width="8.421875" style="0" customWidth="1"/>
    <col min="19" max="19" width="3.7109375" style="0" hidden="1" customWidth="1"/>
    <col min="20" max="20" width="33.140625" style="0" customWidth="1"/>
    <col min="21" max="21" width="7.140625" style="0" customWidth="1"/>
    <col min="22" max="22" width="8.421875" style="0" customWidth="1"/>
    <col min="23" max="23" width="3.7109375" style="0" hidden="1" customWidth="1"/>
    <col min="24" max="24" width="33.140625" style="0" customWidth="1"/>
    <col min="25" max="25" width="7.140625" style="0" customWidth="1"/>
    <col min="26" max="26" width="8.421875" style="0" customWidth="1"/>
    <col min="27" max="27" width="3.7109375" style="0" hidden="1" customWidth="1"/>
    <col min="28" max="28" width="33.140625" style="0" customWidth="1"/>
    <col min="29" max="29" width="7.140625" style="0" customWidth="1"/>
    <col min="30" max="30" width="8.421875" style="0" customWidth="1"/>
    <col min="31" max="31" width="3.7109375" style="0" hidden="1" customWidth="1"/>
    <col min="32" max="32" width="33.140625" style="0" customWidth="1"/>
    <col min="33" max="33" width="7.140625" style="0" customWidth="1"/>
    <col min="34" max="34" width="8.421875" style="0" customWidth="1"/>
    <col min="35" max="35" width="3.7109375" style="0" hidden="1" customWidth="1"/>
    <col min="36" max="36" width="33.140625" style="0" customWidth="1"/>
    <col min="37" max="37" width="7.140625" style="0" customWidth="1"/>
    <col min="38" max="38" width="8.421875" style="0" customWidth="1"/>
    <col min="39" max="39" width="3.7109375" style="0" hidden="1" customWidth="1"/>
    <col min="40" max="40" width="33.140625" style="0" customWidth="1"/>
    <col min="41" max="41" width="7.140625" style="0" customWidth="1"/>
    <col min="42" max="42" width="8.421875" style="0" customWidth="1"/>
    <col min="43" max="43" width="3.7109375" style="0" hidden="1" customWidth="1"/>
    <col min="44" max="44" width="33.140625" style="0" customWidth="1"/>
    <col min="45" max="45" width="7.140625" style="0" customWidth="1"/>
    <col min="46" max="46" width="8.421875" style="0" customWidth="1"/>
    <col min="47" max="47" width="3.7109375" style="0" hidden="1" customWidth="1"/>
    <col min="48" max="48" width="33.140625" style="0" customWidth="1"/>
  </cols>
  <sheetData>
    <row r="1" spans="1:48" ht="71.25" customHeight="1" thickBot="1">
      <c r="A1" s="87" t="str">
        <f>"Jahreskalender "&amp;TEXT(Einstellungen!C4,"0")</f>
        <v>Jahreskalender 2012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row>
    <row r="2" spans="1:48" ht="71.25" customHeight="1" thickBot="1">
      <c r="A2" s="86">
        <f>DATE(Einstellungen!C4,1,1)</f>
        <v>40909</v>
      </c>
      <c r="B2" s="86"/>
      <c r="C2" s="86"/>
      <c r="D2" s="86"/>
      <c r="E2" s="86">
        <f>DATE(Einstellungen!C4,2,1)</f>
        <v>40940</v>
      </c>
      <c r="F2" s="86"/>
      <c r="G2" s="86"/>
      <c r="H2" s="86"/>
      <c r="I2" s="86">
        <f>DATE(Einstellungen!C4,3,1)</f>
        <v>40969</v>
      </c>
      <c r="J2" s="86"/>
      <c r="K2" s="86"/>
      <c r="L2" s="86"/>
      <c r="M2" s="86">
        <f>DATE(Einstellungen!C4,4,1)</f>
        <v>41000</v>
      </c>
      <c r="N2" s="86"/>
      <c r="O2" s="86"/>
      <c r="P2" s="86"/>
      <c r="Q2" s="86">
        <f>DATE(Einstellungen!C4,5,1)</f>
        <v>41030</v>
      </c>
      <c r="R2" s="86"/>
      <c r="S2" s="86"/>
      <c r="T2" s="86"/>
      <c r="U2" s="86">
        <f>DATE(Einstellungen!C4,6,1)</f>
        <v>41061</v>
      </c>
      <c r="V2" s="86"/>
      <c r="W2" s="86"/>
      <c r="X2" s="86"/>
      <c r="Y2" s="86">
        <f>DATE(Einstellungen!C4,7,1)</f>
        <v>41091</v>
      </c>
      <c r="Z2" s="86"/>
      <c r="AA2" s="86"/>
      <c r="AB2" s="86"/>
      <c r="AC2" s="86">
        <f>DATE(Einstellungen!C4,8,1)</f>
        <v>41122</v>
      </c>
      <c r="AD2" s="86"/>
      <c r="AE2" s="86"/>
      <c r="AF2" s="86"/>
      <c r="AG2" s="86">
        <f>DATE(Einstellungen!C4,9,1)</f>
        <v>41153</v>
      </c>
      <c r="AH2" s="86"/>
      <c r="AI2" s="86"/>
      <c r="AJ2" s="86"/>
      <c r="AK2" s="86">
        <f>DATE(Einstellungen!C4,10,1)</f>
        <v>41183</v>
      </c>
      <c r="AL2" s="86"/>
      <c r="AM2" s="86"/>
      <c r="AN2" s="86"/>
      <c r="AO2" s="86">
        <f>DATE(Einstellungen!C4,11,1)</f>
        <v>41214</v>
      </c>
      <c r="AP2" s="86"/>
      <c r="AQ2" s="86"/>
      <c r="AR2" s="86"/>
      <c r="AS2" s="86">
        <f>DATE(Einstellungen!C4,12,1)</f>
        <v>41244</v>
      </c>
      <c r="AT2" s="86"/>
      <c r="AU2" s="86"/>
      <c r="AV2" s="86"/>
    </row>
    <row r="3" spans="1:48" ht="23.25" customHeight="1">
      <c r="A3" s="84">
        <f>DATE(Einstellungen!C4,1,1)</f>
        <v>40909</v>
      </c>
      <c r="B3" s="79">
        <f>A3</f>
        <v>40909</v>
      </c>
      <c r="C3" s="17" t="str">
        <f>IF(NOT(ISNA(VLOOKUP(A3,Feiertage!$A:$C,3,FALSE))),VLOOKUP(A3,Feiertage!$A:$C,3,FALSE),"")</f>
        <v>F</v>
      </c>
      <c r="D3" s="18">
        <f>IF(WEEKDAY(A3,2)=1,"KW "&amp;TEXT(INT((A3-WEEKDAY(A3,2)-DATE(YEAR(A3+4-WEEKDAY(A3,2)),1,-10))/7),"0"),"")</f>
      </c>
      <c r="E3" s="84">
        <f>DATE(Einstellungen!C4,2,1)</f>
        <v>40940</v>
      </c>
      <c r="F3" s="79">
        <f>E3</f>
        <v>40940</v>
      </c>
      <c r="G3" s="17">
        <f>IF(NOT(ISNA(VLOOKUP(E3,Feiertage!$A:$C,3,FALSE))),VLOOKUP(E3,Feiertage!$A:$C,3,FALSE),"")</f>
      </c>
      <c r="H3" s="18">
        <f>IF(WEEKDAY(E3,2)=1,"KW "&amp;TEXT(INT((E3-WEEKDAY(E3,2)-DATE(YEAR(E3+4-WEEKDAY(E3,2)),1,-10))/7),"0"),"")</f>
      </c>
      <c r="I3" s="84">
        <f>DATE(Einstellungen!C4,3,1)</f>
        <v>40969</v>
      </c>
      <c r="J3" s="79">
        <f>I3</f>
        <v>40969</v>
      </c>
      <c r="K3" s="17">
        <f>IF(NOT(ISNA(VLOOKUP(I3,Feiertage!$A:$C,3,FALSE))),VLOOKUP(I3,Feiertage!$A:$C,3,FALSE),"")</f>
      </c>
      <c r="L3" s="18">
        <f>IF(WEEKDAY(I3,2)=1,"KW "&amp;TEXT(INT((I3-WEEKDAY(I3,2)-DATE(YEAR(I3+4-WEEKDAY(I3,2)),1,-10))/7),"0"),"")</f>
      </c>
      <c r="M3" s="84">
        <f>DATE(Einstellungen!C4,4,1)</f>
        <v>41000</v>
      </c>
      <c r="N3" s="79">
        <f>M3</f>
        <v>41000</v>
      </c>
      <c r="O3" s="17">
        <f>IF(NOT(ISNA(VLOOKUP(M3,Feiertage!$A:$C,3,FALSE))),VLOOKUP(M3,Feiertage!$A:$C,3,FALSE),"")</f>
      </c>
      <c r="P3" s="18">
        <f>IF(WEEKDAY(M3,2)=1,"KW "&amp;TEXT(INT((M3-WEEKDAY(M3,2)-DATE(YEAR(M3+4-WEEKDAY(M3,2)),1,-10))/7),"0"),"")</f>
      </c>
      <c r="Q3" s="84">
        <f>DATE(Einstellungen!C4,5,1)</f>
        <v>41030</v>
      </c>
      <c r="R3" s="79">
        <f>Q3</f>
        <v>41030</v>
      </c>
      <c r="S3" s="17" t="str">
        <f>IF(NOT(ISNA(VLOOKUP(Q3,Feiertage!$A:$C,3,FALSE))),VLOOKUP(Q3,Feiertage!$A:$C,3,FALSE),"")</f>
        <v>F</v>
      </c>
      <c r="T3" s="18">
        <f>IF(WEEKDAY(Q3,2)=1,"KW "&amp;TEXT(INT((Q3-WEEKDAY(Q3,2)-DATE(YEAR(Q3+4-WEEKDAY(Q3,2)),1,-10))/7),"0"),"")</f>
      </c>
      <c r="U3" s="84">
        <f>DATE(Einstellungen!C4,6,1)</f>
        <v>41061</v>
      </c>
      <c r="V3" s="79">
        <f>U3</f>
        <v>41061</v>
      </c>
      <c r="W3" s="17">
        <f>IF(NOT(ISNA(VLOOKUP(U3,Feiertage!$A:$C,3,FALSE))),VLOOKUP(U3,Feiertage!$A:$C,3,FALSE),"")</f>
      </c>
      <c r="X3" s="18">
        <f>IF(WEEKDAY(U3,2)=1,"KW "&amp;TEXT(INT((U3-WEEKDAY(U3,2)-DATE(YEAR(U3+4-WEEKDAY(U3,2)),1,-10))/7),"0"),"")</f>
      </c>
      <c r="Y3" s="84">
        <f>DATE(Einstellungen!C4,7,1)</f>
        <v>41091</v>
      </c>
      <c r="Z3" s="79">
        <f>Y3</f>
        <v>41091</v>
      </c>
      <c r="AA3" s="17">
        <f>IF(NOT(ISNA(VLOOKUP(Y3,Feiertage!$A:$C,3,FALSE))),VLOOKUP(Y3,Feiertage!$A:$C,3,FALSE),"")</f>
      </c>
      <c r="AB3" s="18">
        <f>IF(WEEKDAY(Y3,2)=1,"KW "&amp;TEXT(INT((Y3-WEEKDAY(Y3,2)-DATE(YEAR(Y3+4-WEEKDAY(Y3,2)),1,-10))/7),"0"),"")</f>
      </c>
      <c r="AC3" s="84">
        <f>DATE(Einstellungen!C4,8,1)</f>
        <v>41122</v>
      </c>
      <c r="AD3" s="79">
        <f>AC3</f>
        <v>41122</v>
      </c>
      <c r="AE3" s="17">
        <f>IF(NOT(ISNA(VLOOKUP(AC3,Feiertage!$A:$C,3,FALSE))),VLOOKUP(AC3,Feiertage!$A:$C,3,FALSE),"")</f>
      </c>
      <c r="AF3" s="18">
        <f>IF(WEEKDAY(AC3,2)=1,"KW "&amp;TEXT(INT((AC3-WEEKDAY(AC3,2)-DATE(YEAR(AC3+4-WEEKDAY(AC3,2)),1,-10))/7),"0"),"")</f>
      </c>
      <c r="AG3" s="84">
        <f>DATE(Einstellungen!C4,9,1)</f>
        <v>41153</v>
      </c>
      <c r="AH3" s="79">
        <f>AG3</f>
        <v>41153</v>
      </c>
      <c r="AI3" s="17">
        <f>IF(NOT(ISNA(VLOOKUP(AG3,Feiertage!$A:$C,3,FALSE))),VLOOKUP(AG3,Feiertage!$A:$C,3,FALSE),"")</f>
      </c>
      <c r="AJ3" s="18">
        <f>IF(WEEKDAY(AG3,2)=1,"KW "&amp;TEXT(INT((AG3-WEEKDAY(AG3,2)-DATE(YEAR(AG3+4-WEEKDAY(AG3,2)),1,-10))/7),"0"),"")</f>
      </c>
      <c r="AK3" s="84">
        <f>DATE(Einstellungen!C4,10,1)</f>
        <v>41183</v>
      </c>
      <c r="AL3" s="79">
        <f>AK3</f>
        <v>41183</v>
      </c>
      <c r="AM3" s="17">
        <f>IF(NOT(ISNA(VLOOKUP(AK3,Feiertage!$A:$C,3,FALSE))),VLOOKUP(AK3,Feiertage!$A:$C,3,FALSE),"")</f>
      </c>
      <c r="AN3" s="18" t="str">
        <f>IF(WEEKDAY(AK3,2)=1,"KW "&amp;TEXT(INT((AK3-WEEKDAY(AK3,2)-DATE(YEAR(AK3+4-WEEKDAY(AK3,2)),1,-10))/7),"0"),"")</f>
        <v>KW 40</v>
      </c>
      <c r="AO3" s="84">
        <f>DATE(Einstellungen!C4,11,1)</f>
        <v>41214</v>
      </c>
      <c r="AP3" s="79">
        <f>AO3</f>
        <v>41214</v>
      </c>
      <c r="AQ3" s="17" t="str">
        <f>IF(NOT(ISNA(VLOOKUP(AO3,Feiertage!$A:$C,3,FALSE))),VLOOKUP(AO3,Feiertage!$A:$C,3,FALSE),"")</f>
        <v>F</v>
      </c>
      <c r="AR3" s="18">
        <f>IF(WEEKDAY(AO3,2)=1,"KW "&amp;TEXT(INT((AO3-WEEKDAY(AO3,2)-DATE(YEAR(AO3+4-WEEKDAY(AO3,2)),1,-10))/7),"0"),"")</f>
      </c>
      <c r="AS3" s="84">
        <f>DATE(Einstellungen!C4,12,1)</f>
        <v>41244</v>
      </c>
      <c r="AT3" s="79">
        <f>AS3</f>
        <v>41244</v>
      </c>
      <c r="AU3" s="17">
        <f>IF(NOT(ISNA(VLOOKUP(AS3,Feiertage!$A:$C,3,FALSE))),VLOOKUP(AS3,Feiertage!$A:$C,3,FALSE),"")</f>
      </c>
      <c r="AV3" s="18">
        <f>IF(WEEKDAY(AT3,2)=1,"KW "&amp;TEXT(INT((AT3-WEEKDAY(AT3,2)-DATE(YEAR(AT3+4-WEEKDAY(AT3,2)),1,-10))/7),"0"),"")</f>
      </c>
    </row>
    <row r="4" spans="1:48" ht="23.25" customHeight="1">
      <c r="A4" s="84"/>
      <c r="B4" s="79"/>
      <c r="C4" s="17"/>
      <c r="D4" s="19" t="str">
        <f>IF(OR(C3="F",C3="G"),VLOOKUP(A3,Feiertage!$A:$B,2,FALSE),"")</f>
        <v>Neujahr</v>
      </c>
      <c r="E4" s="84"/>
      <c r="F4" s="79"/>
      <c r="G4" s="17"/>
      <c r="H4" s="19">
        <f>IF(OR(G3="F",G3="G"),VLOOKUP(E3,Feiertage!$A:$B,2,FALSE),"")</f>
      </c>
      <c r="I4" s="84"/>
      <c r="J4" s="79"/>
      <c r="K4" s="17"/>
      <c r="L4" s="19">
        <f>IF(OR(K3="F",K3="G"),VLOOKUP(I3,Feiertage!$A:$B,2,FALSE),"")</f>
      </c>
      <c r="M4" s="84"/>
      <c r="N4" s="79"/>
      <c r="O4" s="17"/>
      <c r="P4" s="19">
        <f>IF(OR(O3="F",O3="G"),VLOOKUP(M3,Feiertage!$A:$B,2,FALSE),"")</f>
      </c>
      <c r="Q4" s="84"/>
      <c r="R4" s="79"/>
      <c r="S4" s="17"/>
      <c r="T4" s="19" t="str">
        <f>IF(OR(S3="F",S3="G"),VLOOKUP(Q3,Feiertage!$A:$B,2,FALSE),"")</f>
        <v>Maifeiertag</v>
      </c>
      <c r="U4" s="84"/>
      <c r="V4" s="79"/>
      <c r="W4" s="17"/>
      <c r="X4" s="19">
        <f>IF(OR(W3="F",W3="G"),VLOOKUP(U3,Feiertage!$A:$B,2,FALSE),"")</f>
      </c>
      <c r="Y4" s="84"/>
      <c r="Z4" s="79"/>
      <c r="AA4" s="17"/>
      <c r="AB4" s="19">
        <f>IF(OR(AA3="F",AA3="G"),VLOOKUP(Y3,Feiertage!$A:$B,2,FALSE),"")</f>
      </c>
      <c r="AC4" s="84"/>
      <c r="AD4" s="79"/>
      <c r="AE4" s="17"/>
      <c r="AF4" s="19">
        <f>IF(OR(AE3="F",AE3="G"),VLOOKUP(AC3,Feiertage!$A:$B,2,FALSE),"")</f>
      </c>
      <c r="AG4" s="84"/>
      <c r="AH4" s="79"/>
      <c r="AI4" s="17"/>
      <c r="AJ4" s="19">
        <f>IF(OR(AI3="F",AI3="G"),VLOOKUP(AG3,Feiertage!$A:$B,2,FALSE),"")</f>
      </c>
      <c r="AK4" s="84"/>
      <c r="AL4" s="79"/>
      <c r="AM4" s="17"/>
      <c r="AN4" s="19">
        <f>IF(OR(AM3="F",AM3="G"),VLOOKUP(AK3,Feiertage!$A:$B,2,FALSE),"")</f>
      </c>
      <c r="AO4" s="84"/>
      <c r="AP4" s="79"/>
      <c r="AQ4" s="17"/>
      <c r="AR4" s="19" t="str">
        <f>IF(OR(AQ3="F",AQ3="G"),VLOOKUP(AO3,Feiertage!$A:$B,2,FALSE),"")</f>
        <v>Allerheiligen</v>
      </c>
      <c r="AS4" s="84"/>
      <c r="AT4" s="79"/>
      <c r="AU4" s="17"/>
      <c r="AV4" s="19">
        <f>IF(OR(AU3="F",AU3="G"),VLOOKUP(AT3,Feiertage!$A:$B,2,FALSE),"")</f>
      </c>
    </row>
    <row r="5" spans="1:48" ht="23.25" customHeight="1">
      <c r="A5" s="85"/>
      <c r="B5" s="20">
        <v>1</v>
      </c>
      <c r="C5" s="17"/>
      <c r="D5" s="21">
        <f>IF(ISNA(VLOOKUP(A3,Einstellungen!$J$5:$N$36,5,FALSE)),"",VLOOKUP(A3,Einstellungen!$J$5:$N$36,5,FALSE))</f>
      </c>
      <c r="E5" s="85"/>
      <c r="F5" s="20">
        <v>32</v>
      </c>
      <c r="G5" s="17"/>
      <c r="H5" s="21">
        <f>IF(ISNA(VLOOKUP(E3,Einstellungen!$J$5:$N$36,5,FALSE)),"",VLOOKUP(E3,Einstellungen!$J$5:$N$36,5,FALSE))</f>
      </c>
      <c r="I5" s="85"/>
      <c r="J5" s="20">
        <f>DAY(I3-1)+32</f>
        <v>61</v>
      </c>
      <c r="K5" s="17"/>
      <c r="L5" s="21">
        <f>IF(ISNA(VLOOKUP(I3,Einstellungen!$J$5:$N$36,5,FALSE)),"",VLOOKUP(I3,Einstellungen!$J$5:$N$36,5,FALSE))</f>
      </c>
      <c r="M5" s="85"/>
      <c r="N5" s="20">
        <f>J95+1</f>
        <v>92</v>
      </c>
      <c r="O5" s="17"/>
      <c r="P5" s="21">
        <f>IF(ISNA(VLOOKUP(M3,Einstellungen!$J$5:$N$36,5,FALSE)),"",VLOOKUP(M3,Einstellungen!$J$5:$N$36,5,FALSE))</f>
      </c>
      <c r="Q5" s="85"/>
      <c r="R5" s="20">
        <f>N92+1</f>
        <v>122</v>
      </c>
      <c r="S5" s="17"/>
      <c r="T5" s="21">
        <f>IF(ISNA(VLOOKUP(Q3,Einstellungen!$J$5:$N$36,5,FALSE)),"",VLOOKUP(Q3,Einstellungen!$J$5:$N$36,5,FALSE))</f>
      </c>
      <c r="U5" s="85"/>
      <c r="V5" s="20">
        <f>R95+1</f>
        <v>153</v>
      </c>
      <c r="W5" s="17"/>
      <c r="X5" s="21">
        <f>IF(ISNA(VLOOKUP(U3,Einstellungen!$J$5:$N$36,5,FALSE)),"",VLOOKUP(U3,Einstellungen!$J$5:$N$36,5,FALSE))</f>
      </c>
      <c r="Y5" s="85"/>
      <c r="Z5" s="20">
        <f>V92+1</f>
        <v>183</v>
      </c>
      <c r="AA5" s="17"/>
      <c r="AB5" s="21">
        <f>IF(ISNA(VLOOKUP(Y3,Einstellungen!$J$5:$N$36,5,FALSE)),"",VLOOKUP(Y3,Einstellungen!$J$5:$N$36,5,FALSE))</f>
      </c>
      <c r="AC5" s="85"/>
      <c r="AD5" s="20">
        <f>Z95+1</f>
        <v>214</v>
      </c>
      <c r="AE5" s="17"/>
      <c r="AF5" s="21">
        <f>IF(ISNA(VLOOKUP(AC3,Einstellungen!$J$5:$N$36,5,FALSE)),"",VLOOKUP(AC3,Einstellungen!$J$5:$N$36,5,FALSE))</f>
      </c>
      <c r="AG5" s="85"/>
      <c r="AH5" s="20">
        <f>AD95+1</f>
        <v>245</v>
      </c>
      <c r="AI5" s="17"/>
      <c r="AJ5" s="21">
        <f>IF(ISNA(VLOOKUP(AG3,Einstellungen!$J$5:$N$36,5,FALSE)),"",VLOOKUP(AG3,Einstellungen!$J$5:$N$36,5,FALSE))</f>
      </c>
      <c r="AK5" s="85"/>
      <c r="AL5" s="20">
        <f>AH92+1</f>
        <v>275</v>
      </c>
      <c r="AM5" s="17"/>
      <c r="AN5" s="21">
        <f>IF(ISNA(VLOOKUP(AK3,Einstellungen!$J$5:$N$36,5,FALSE)),"",VLOOKUP(AK3,Einstellungen!$J$5:$N$36,5,FALSE))</f>
      </c>
      <c r="AO5" s="85"/>
      <c r="AP5" s="20">
        <f>AL95+1</f>
        <v>306</v>
      </c>
      <c r="AQ5" s="17"/>
      <c r="AR5" s="21">
        <f>IF(ISNA(VLOOKUP(AO3,Einstellungen!$J$5:$N$36,5,FALSE)),"",VLOOKUP(AO3,Einstellungen!$J$5:$N$36,5,FALSE))</f>
      </c>
      <c r="AS5" s="85"/>
      <c r="AT5" s="20">
        <f>AP92+1</f>
        <v>336</v>
      </c>
      <c r="AU5" s="17"/>
      <c r="AV5" s="21">
        <f>IF(ISNA(VLOOKUP(AS3,Einstellungen!$J$5:$N$36,5,FALSE)),"",VLOOKUP(AS3,Einstellungen!$J$5:$N$36,5,FALSE))</f>
      </c>
    </row>
    <row r="6" spans="1:48" ht="23.25" customHeight="1">
      <c r="A6" s="83">
        <f>A3+1</f>
        <v>40910</v>
      </c>
      <c r="B6" s="78">
        <f>A6</f>
        <v>40910</v>
      </c>
      <c r="C6" s="17">
        <f>IF(NOT(ISNA(VLOOKUP(A6,Feiertage!$A:$C,3,FALSE))),VLOOKUP(A6,Feiertage!$A:$C,3,FALSE),"")</f>
      </c>
      <c r="D6" s="22" t="str">
        <f>IF(WEEKDAY(A6,2)=1,"KW "&amp;TEXT(INT((A6-WEEKDAY(A6,2)-DATE(YEAR(A6+4-WEEKDAY(A6,2)),1,-10))/7),"0"),"")</f>
        <v>KW 1</v>
      </c>
      <c r="E6" s="83">
        <f>E3+1</f>
        <v>40941</v>
      </c>
      <c r="F6" s="78">
        <f>E6</f>
        <v>40941</v>
      </c>
      <c r="G6" s="17">
        <f>IF(NOT(ISNA(VLOOKUP(E6,Feiertage!$A:$C,3,FALSE))),VLOOKUP(E6,Feiertage!$A:$C,3,FALSE),"")</f>
      </c>
      <c r="H6" s="22">
        <f>IF(WEEKDAY(E6,2)=1,"KW "&amp;TEXT(INT((E6-WEEKDAY(E6,2)-DATE(YEAR(E6+4-WEEKDAY(E6,2)),1,-10))/7),"0"),"")</f>
      </c>
      <c r="I6" s="83">
        <f>I3+1</f>
        <v>40970</v>
      </c>
      <c r="J6" s="78">
        <f>I6</f>
        <v>40970</v>
      </c>
      <c r="K6" s="17">
        <f>IF(NOT(ISNA(VLOOKUP(I6,Feiertage!$A:$C,3,FALSE))),VLOOKUP(I6,Feiertage!$A:$C,3,FALSE),"")</f>
      </c>
      <c r="L6" s="22">
        <f>IF(WEEKDAY(I6,2)=1,"KW "&amp;TEXT(INT((I6-WEEKDAY(I6,2)-DATE(YEAR(I6+4-WEEKDAY(I6,2)),1,-10))/7),"0"),"")</f>
      </c>
      <c r="M6" s="83">
        <f>M3+1</f>
        <v>41001</v>
      </c>
      <c r="N6" s="78">
        <f>M6</f>
        <v>41001</v>
      </c>
      <c r="O6" s="17">
        <f>IF(NOT(ISNA(VLOOKUP(M6,Feiertage!$A:$C,3,FALSE))),VLOOKUP(M6,Feiertage!$A:$C,3,FALSE),"")</f>
      </c>
      <c r="P6" s="22" t="str">
        <f>IF(WEEKDAY(M6,2)=1,"KW "&amp;TEXT(INT((M6-WEEKDAY(M6,2)-DATE(YEAR(M6+4-WEEKDAY(M6,2)),1,-10))/7),"0"),"")</f>
        <v>KW 14</v>
      </c>
      <c r="Q6" s="83">
        <f>Q3+1</f>
        <v>41031</v>
      </c>
      <c r="R6" s="78">
        <f>Q6</f>
        <v>41031</v>
      </c>
      <c r="S6" s="17">
        <f>IF(NOT(ISNA(VLOOKUP(Q6,Feiertage!$A:$C,3,FALSE))),VLOOKUP(Q6,Feiertage!$A:$C,3,FALSE),"")</f>
      </c>
      <c r="T6" s="22">
        <f>IF(WEEKDAY(Q6,2)=1,"KW "&amp;TEXT(INT((Q6-WEEKDAY(Q6,2)-DATE(YEAR(Q6+4-WEEKDAY(Q6,2)),1,-10))/7),"0"),"")</f>
      </c>
      <c r="U6" s="83">
        <f>U3+1</f>
        <v>41062</v>
      </c>
      <c r="V6" s="78">
        <f>U6</f>
        <v>41062</v>
      </c>
      <c r="W6" s="17">
        <f>IF(NOT(ISNA(VLOOKUP(U6,Feiertage!$A:$C,3,FALSE))),VLOOKUP(U6,Feiertage!$A:$C,3,FALSE),"")</f>
      </c>
      <c r="X6" s="22">
        <f>IF(WEEKDAY(U6,2)=1,"KW "&amp;TEXT(INT((U6-WEEKDAY(U6,2)-DATE(YEAR(U6+4-WEEKDAY(U6,2)),1,-10))/7),"0"),"")</f>
      </c>
      <c r="Y6" s="83">
        <f>Y3+1</f>
        <v>41092</v>
      </c>
      <c r="Z6" s="78">
        <f>Y6</f>
        <v>41092</v>
      </c>
      <c r="AA6" s="17">
        <f>IF(NOT(ISNA(VLOOKUP(Y6,Feiertage!$A:$C,3,FALSE))),VLOOKUP(Y6,Feiertage!$A:$C,3,FALSE),"")</f>
      </c>
      <c r="AB6" s="22" t="str">
        <f>IF(WEEKDAY(Y6,2)=1,"KW "&amp;TEXT(INT((Y6-WEEKDAY(Y6,2)-DATE(YEAR(Y6+4-WEEKDAY(Y6,2)),1,-10))/7),"0"),"")</f>
        <v>KW 27</v>
      </c>
      <c r="AC6" s="83">
        <f>AC3+1</f>
        <v>41123</v>
      </c>
      <c r="AD6" s="78">
        <f>AC6</f>
        <v>41123</v>
      </c>
      <c r="AE6" s="17">
        <f>IF(NOT(ISNA(VLOOKUP(AC6,Feiertage!$A:$C,3,FALSE))),VLOOKUP(AC6,Feiertage!$A:$C,3,FALSE),"")</f>
      </c>
      <c r="AF6" s="22">
        <f>IF(WEEKDAY(AC6,2)=1,"KW "&amp;TEXT(INT((AC6-WEEKDAY(AC6,2)-DATE(YEAR(AC6+4-WEEKDAY(AC6,2)),1,-10))/7),"0"),"")</f>
      </c>
      <c r="AG6" s="83">
        <f>AG3+1</f>
        <v>41154</v>
      </c>
      <c r="AH6" s="78">
        <f>AG6</f>
        <v>41154</v>
      </c>
      <c r="AI6" s="17">
        <f>IF(NOT(ISNA(VLOOKUP(AG6,Feiertage!$A:$C,3,FALSE))),VLOOKUP(AG6,Feiertage!$A:$C,3,FALSE),"")</f>
      </c>
      <c r="AJ6" s="22">
        <f>IF(WEEKDAY(AG6,2)=1,"KW "&amp;TEXT(INT((AG6-WEEKDAY(AG6,2)-DATE(YEAR(AG6+4-WEEKDAY(AG6,2)),1,-10))/7),"0"),"")</f>
      </c>
      <c r="AK6" s="83">
        <f>AK3+1</f>
        <v>41184</v>
      </c>
      <c r="AL6" s="78">
        <f>AK6</f>
        <v>41184</v>
      </c>
      <c r="AM6" s="17">
        <f>IF(NOT(ISNA(VLOOKUP(AK6,Feiertage!$A:$C,3,FALSE))),VLOOKUP(AK6,Feiertage!$A:$C,3,FALSE),"")</f>
      </c>
      <c r="AN6" s="22">
        <f>IF(WEEKDAY(AK6,2)=1,"KW "&amp;TEXT(INT((AK6-WEEKDAY(AK6,2)-DATE(YEAR(AK6+4-WEEKDAY(AK6,2)),1,-10))/7),"0"),"")</f>
      </c>
      <c r="AO6" s="83">
        <f>AO3+1</f>
        <v>41215</v>
      </c>
      <c r="AP6" s="78">
        <f>AO6</f>
        <v>41215</v>
      </c>
      <c r="AQ6" s="17">
        <f>IF(NOT(ISNA(VLOOKUP(AO6,Feiertage!$A:$C,3,FALSE))),VLOOKUP(AO6,Feiertage!$A:$C,3,FALSE),"")</f>
      </c>
      <c r="AR6" s="22">
        <f>IF(WEEKDAY(AO6,2)=1,"KW "&amp;TEXT(INT((AO6-WEEKDAY(AO6,2)-DATE(YEAR(AO6+4-WEEKDAY(AO6,2)),1,-10))/7),"0"),"")</f>
      </c>
      <c r="AS6" s="83">
        <f>AS3+1</f>
        <v>41245</v>
      </c>
      <c r="AT6" s="78">
        <f>AS6</f>
        <v>41245</v>
      </c>
      <c r="AU6" s="17" t="str">
        <f>IF(NOT(ISNA(VLOOKUP(AS6,Feiertage!$A:$C,3,FALSE))),VLOOKUP(AS6,Feiertage!$A:$C,3,FALSE),"")</f>
        <v>G</v>
      </c>
      <c r="AV6" s="22">
        <f>IF(WEEKDAY(AT6,2)=1,"KW "&amp;TEXT(INT((AT6-WEEKDAY(AT6,2)-DATE(YEAR(AT6+4-WEEKDAY(AT6,2)),1,-10))/7),"0"),"")</f>
      </c>
    </row>
    <row r="7" spans="1:48" ht="23.25" customHeight="1">
      <c r="A7" s="84"/>
      <c r="B7" s="79"/>
      <c r="C7" s="17"/>
      <c r="D7" s="19">
        <f>IF(OR(C6="F",C6="G"),VLOOKUP(A6,Feiertage!$A:$B,2,FALSE),"")</f>
      </c>
      <c r="E7" s="84"/>
      <c r="F7" s="79"/>
      <c r="G7" s="17"/>
      <c r="H7" s="19">
        <f>IF(OR(G6="F",G6="G"),VLOOKUP(E6,Feiertage!$A:$B,2,FALSE),"")</f>
      </c>
      <c r="I7" s="84"/>
      <c r="J7" s="79"/>
      <c r="K7" s="17"/>
      <c r="L7" s="19">
        <f>IF(OR(K6="F",K6="G"),VLOOKUP(I6,Feiertage!$A:$B,2,FALSE),"")</f>
      </c>
      <c r="M7" s="84"/>
      <c r="N7" s="79"/>
      <c r="O7" s="17"/>
      <c r="P7" s="19">
        <f>IF(OR(O6="F",O6="G"),VLOOKUP(M6,Feiertage!$A:$B,2,FALSE),"")</f>
      </c>
      <c r="Q7" s="84"/>
      <c r="R7" s="79"/>
      <c r="S7" s="17"/>
      <c r="T7" s="19">
        <f>IF(OR(S6="F",S6="G"),VLOOKUP(Q6,Feiertage!$A:$B,2,FALSE),"")</f>
      </c>
      <c r="U7" s="84"/>
      <c r="V7" s="79"/>
      <c r="W7" s="17"/>
      <c r="X7" s="19">
        <f>IF(OR(W6="F",W6="G"),VLOOKUP(U6,Feiertage!$A:$B,2,FALSE),"")</f>
      </c>
      <c r="Y7" s="84"/>
      <c r="Z7" s="79"/>
      <c r="AA7" s="17"/>
      <c r="AB7" s="19">
        <f>IF(OR(AA6="F",AA6="G"),VLOOKUP(Y6,Feiertage!$A:$B,2,FALSE),"")</f>
      </c>
      <c r="AC7" s="84"/>
      <c r="AD7" s="79"/>
      <c r="AE7" s="17"/>
      <c r="AF7" s="19">
        <f>IF(OR(AE6="F",AE6="G"),VLOOKUP(AC6,Feiertage!$A:$B,2,FALSE),"")</f>
      </c>
      <c r="AG7" s="84"/>
      <c r="AH7" s="79"/>
      <c r="AI7" s="17"/>
      <c r="AJ7" s="19">
        <f>IF(OR(AI6="F",AI6="G"),VLOOKUP(AG6,Feiertage!$A:$B,2,FALSE),"")</f>
      </c>
      <c r="AK7" s="84"/>
      <c r="AL7" s="79"/>
      <c r="AM7" s="17"/>
      <c r="AN7" s="19">
        <f>IF(OR(AM6="F",AM6="G"),VLOOKUP(AK6,Feiertage!$A:$B,2,FALSE),"")</f>
      </c>
      <c r="AO7" s="84"/>
      <c r="AP7" s="79"/>
      <c r="AQ7" s="17"/>
      <c r="AR7" s="19">
        <f>IF(OR(AQ6="F",AQ6="G"),VLOOKUP(AO6,Feiertage!$A:$B,2,FALSE),"")</f>
      </c>
      <c r="AS7" s="84"/>
      <c r="AT7" s="79"/>
      <c r="AU7" s="17"/>
      <c r="AV7" s="19" t="str">
        <f>IF(OR(AU6="F",AU6="G"),VLOOKUP(AT6,Feiertage!$A:$B,2,FALSE),"")</f>
        <v>1. Advent</v>
      </c>
    </row>
    <row r="8" spans="1:48" ht="23.25" customHeight="1">
      <c r="A8" s="85"/>
      <c r="B8" s="20">
        <v>2</v>
      </c>
      <c r="C8" s="17"/>
      <c r="D8" s="21">
        <f>IF(ISNA(VLOOKUP(A6,Einstellungen!$J$5:$N$36,5,FALSE)),"",VLOOKUP(A6,Einstellungen!$J$5:$N$36,5,FALSE))</f>
      </c>
      <c r="E8" s="85"/>
      <c r="F8" s="20">
        <v>33</v>
      </c>
      <c r="G8" s="17"/>
      <c r="H8" s="21">
        <f>IF(ISNA(VLOOKUP(E6,Einstellungen!$J$5:$N$36,5,FALSE)),"",VLOOKUP(E6,Einstellungen!$J$5:$N$36,5,FALSE))</f>
      </c>
      <c r="I8" s="85"/>
      <c r="J8" s="20">
        <f>J5+1</f>
        <v>62</v>
      </c>
      <c r="K8" s="17"/>
      <c r="L8" s="21">
        <f>IF(ISNA(VLOOKUP(I6,Einstellungen!$J$5:$N$36,5,FALSE)),"",VLOOKUP(I6,Einstellungen!$J$5:$N$36,5,FALSE))</f>
      </c>
      <c r="M8" s="85"/>
      <c r="N8" s="20">
        <f>N5+1</f>
        <v>93</v>
      </c>
      <c r="O8" s="17"/>
      <c r="P8" s="21">
        <f>IF(ISNA(VLOOKUP(M6,Einstellungen!$J$5:$N$36,5,FALSE)),"",VLOOKUP(M6,Einstellungen!$J$5:$N$36,5,FALSE))</f>
      </c>
      <c r="Q8" s="85"/>
      <c r="R8" s="20">
        <f>R5+1</f>
        <v>123</v>
      </c>
      <c r="S8" s="17"/>
      <c r="T8" s="21">
        <f>IF(ISNA(VLOOKUP(Q6,Einstellungen!$J$5:$N$36,5,FALSE)),"",VLOOKUP(Q6,Einstellungen!$J$5:$N$36,5,FALSE))</f>
      </c>
      <c r="U8" s="85"/>
      <c r="V8" s="20">
        <f>V5+1</f>
        <v>154</v>
      </c>
      <c r="W8" s="17"/>
      <c r="X8" s="21">
        <f>IF(ISNA(VLOOKUP(U6,Einstellungen!$J$5:$N$36,5,FALSE)),"",VLOOKUP(U6,Einstellungen!$J$5:$N$36,5,FALSE))</f>
      </c>
      <c r="Y8" s="85"/>
      <c r="Z8" s="20">
        <f>Z5+1</f>
        <v>184</v>
      </c>
      <c r="AA8" s="17"/>
      <c r="AB8" s="21">
        <f>IF(ISNA(VLOOKUP(Y6,Einstellungen!$J$5:$N$36,5,FALSE)),"",VLOOKUP(Y6,Einstellungen!$J$5:$N$36,5,FALSE))</f>
      </c>
      <c r="AC8" s="85"/>
      <c r="AD8" s="20">
        <f>AD5+1</f>
        <v>215</v>
      </c>
      <c r="AE8" s="17"/>
      <c r="AF8" s="21">
        <f>IF(ISNA(VLOOKUP(AC6,Einstellungen!$J$5:$N$36,5,FALSE)),"",VLOOKUP(AC6,Einstellungen!$J$5:$N$36,5,FALSE))</f>
      </c>
      <c r="AG8" s="85"/>
      <c r="AH8" s="20">
        <f>AH5+1</f>
        <v>246</v>
      </c>
      <c r="AI8" s="17"/>
      <c r="AJ8" s="21">
        <f>IF(ISNA(VLOOKUP(AG6,Einstellungen!$J$5:$N$36,5,FALSE)),"",VLOOKUP(AG6,Einstellungen!$J$5:$N$36,5,FALSE))</f>
      </c>
      <c r="AK8" s="85"/>
      <c r="AL8" s="20">
        <f>AL5+1</f>
        <v>276</v>
      </c>
      <c r="AM8" s="17"/>
      <c r="AN8" s="21">
        <f>IF(ISNA(VLOOKUP(AK6,Einstellungen!$J$5:$N$36,5,FALSE)),"",VLOOKUP(AK6,Einstellungen!$J$5:$N$36,5,FALSE))</f>
      </c>
      <c r="AO8" s="85"/>
      <c r="AP8" s="20">
        <f>AP5+1</f>
        <v>307</v>
      </c>
      <c r="AQ8" s="17"/>
      <c r="AR8" s="21">
        <f>IF(ISNA(VLOOKUP(AO6,Einstellungen!$J$5:$N$36,5,FALSE)),"",VLOOKUP(AO6,Einstellungen!$J$5:$N$36,5,FALSE))</f>
      </c>
      <c r="AS8" s="85"/>
      <c r="AT8" s="20">
        <f>AT5+1</f>
        <v>337</v>
      </c>
      <c r="AU8" s="17"/>
      <c r="AV8" s="21">
        <f>IF(ISNA(VLOOKUP(AS6,Einstellungen!$J$5:$N$36,5,FALSE)),"",VLOOKUP(AS6,Einstellungen!$J$5:$N$36,5,FALSE))</f>
      </c>
    </row>
    <row r="9" spans="1:48" ht="23.25" customHeight="1">
      <c r="A9" s="83">
        <f>A6+1</f>
        <v>40911</v>
      </c>
      <c r="B9" s="78">
        <f>A9</f>
        <v>40911</v>
      </c>
      <c r="C9" s="17">
        <f>IF(NOT(ISNA(VLOOKUP(A9,Feiertage!$A:$C,3,FALSE))),VLOOKUP(A9,Feiertage!$A:$C,3,FALSE),"")</f>
      </c>
      <c r="D9" s="22">
        <f>IF(WEEKDAY(A9,2)=1,"KW "&amp;TEXT(INT((A9-WEEKDAY(A9,2)-DATE(YEAR(A9+4-WEEKDAY(A9,2)),1,-10))/7),"0"),"")</f>
      </c>
      <c r="E9" s="83">
        <f>E6+1</f>
        <v>40942</v>
      </c>
      <c r="F9" s="78">
        <f>E9</f>
        <v>40942</v>
      </c>
      <c r="G9" s="17">
        <f>IF(NOT(ISNA(VLOOKUP(E9,Feiertage!$A:$C,3,FALSE))),VLOOKUP(E9,Feiertage!$A:$C,3,FALSE),"")</f>
      </c>
      <c r="H9" s="22">
        <f>IF(WEEKDAY(E9,2)=1,"KW "&amp;TEXT(INT((E9-WEEKDAY(E9,2)-DATE(YEAR(E9+4-WEEKDAY(E9,2)),1,-10))/7),"0"),"")</f>
      </c>
      <c r="I9" s="83">
        <f>I6+1</f>
        <v>40971</v>
      </c>
      <c r="J9" s="78">
        <f>I9</f>
        <v>40971</v>
      </c>
      <c r="K9" s="17">
        <f>IF(NOT(ISNA(VLOOKUP(I9,Feiertage!$A:$C,3,FALSE))),VLOOKUP(I9,Feiertage!$A:$C,3,FALSE),"")</f>
      </c>
      <c r="L9" s="22">
        <f>IF(WEEKDAY(I9,2)=1,"KW "&amp;TEXT(INT((I9-WEEKDAY(I9,2)-DATE(YEAR(I9+4-WEEKDAY(I9,2)),1,-10))/7),"0"),"")</f>
      </c>
      <c r="M9" s="83">
        <f>M6+1</f>
        <v>41002</v>
      </c>
      <c r="N9" s="78">
        <f>M9</f>
        <v>41002</v>
      </c>
      <c r="O9" s="17">
        <f>IF(NOT(ISNA(VLOOKUP(M9,Feiertage!$A:$C,3,FALSE))),VLOOKUP(M9,Feiertage!$A:$C,3,FALSE),"")</f>
      </c>
      <c r="P9" s="22">
        <f>IF(WEEKDAY(M9,2)=1,"KW "&amp;TEXT(INT((M9-WEEKDAY(M9,2)-DATE(YEAR(M9+4-WEEKDAY(M9,2)),1,-10))/7),"0"),"")</f>
      </c>
      <c r="Q9" s="83">
        <f>Q6+1</f>
        <v>41032</v>
      </c>
      <c r="R9" s="78">
        <f>Q9</f>
        <v>41032</v>
      </c>
      <c r="S9" s="17">
        <f>IF(NOT(ISNA(VLOOKUP(Q9,Feiertage!$A:$C,3,FALSE))),VLOOKUP(Q9,Feiertage!$A:$C,3,FALSE),"")</f>
      </c>
      <c r="T9" s="22">
        <f>IF(WEEKDAY(Q9,2)=1,"KW "&amp;TEXT(INT((Q9-WEEKDAY(Q9,2)-DATE(YEAR(Q9+4-WEEKDAY(Q9,2)),1,-10))/7),"0"),"")</f>
      </c>
      <c r="U9" s="83">
        <f>U6+1</f>
        <v>41063</v>
      </c>
      <c r="V9" s="78">
        <f>U9</f>
        <v>41063</v>
      </c>
      <c r="W9" s="17">
        <f>IF(NOT(ISNA(VLOOKUP(U9,Feiertage!$A:$C,3,FALSE))),VLOOKUP(U9,Feiertage!$A:$C,3,FALSE),"")</f>
      </c>
      <c r="X9" s="22">
        <f>IF(WEEKDAY(U9,2)=1,"KW "&amp;TEXT(INT((U9-WEEKDAY(U9,2)-DATE(YEAR(U9+4-WEEKDAY(U9,2)),1,-10))/7),"0"),"")</f>
      </c>
      <c r="Y9" s="83">
        <f>Y6+1</f>
        <v>41093</v>
      </c>
      <c r="Z9" s="78">
        <f>Y9</f>
        <v>41093</v>
      </c>
      <c r="AA9" s="17">
        <f>IF(NOT(ISNA(VLOOKUP(Y9,Feiertage!$A:$C,3,FALSE))),VLOOKUP(Y9,Feiertage!$A:$C,3,FALSE),"")</f>
      </c>
      <c r="AB9" s="22">
        <f>IF(WEEKDAY(Y9,2)=1,"KW "&amp;TEXT(INT((Y9-WEEKDAY(Y9,2)-DATE(YEAR(Y9+4-WEEKDAY(Y9,2)),1,-10))/7),"0"),"")</f>
      </c>
      <c r="AC9" s="83">
        <f>AC6+1</f>
        <v>41124</v>
      </c>
      <c r="AD9" s="78">
        <f>AC9</f>
        <v>41124</v>
      </c>
      <c r="AE9" s="17">
        <f>IF(NOT(ISNA(VLOOKUP(AC9,Feiertage!$A:$C,3,FALSE))),VLOOKUP(AC9,Feiertage!$A:$C,3,FALSE),"")</f>
      </c>
      <c r="AF9" s="22">
        <f>IF(WEEKDAY(AC9,2)=1,"KW "&amp;TEXT(INT((AC9-WEEKDAY(AC9,2)-DATE(YEAR(AC9+4-WEEKDAY(AC9,2)),1,-10))/7),"0"),"")</f>
      </c>
      <c r="AG9" s="83">
        <f>AG6+1</f>
        <v>41155</v>
      </c>
      <c r="AH9" s="78">
        <f>AG9</f>
        <v>41155</v>
      </c>
      <c r="AI9" s="17">
        <f>IF(NOT(ISNA(VLOOKUP(AG9,Feiertage!$A:$C,3,FALSE))),VLOOKUP(AG9,Feiertage!$A:$C,3,FALSE),"")</f>
      </c>
      <c r="AJ9" s="22" t="str">
        <f>IF(WEEKDAY(AG9,2)=1,"KW "&amp;TEXT(INT((AG9-WEEKDAY(AG9,2)-DATE(YEAR(AG9+4-WEEKDAY(AG9,2)),1,-10))/7),"0"),"")</f>
        <v>KW 36</v>
      </c>
      <c r="AK9" s="83">
        <f>AK6+1</f>
        <v>41185</v>
      </c>
      <c r="AL9" s="78">
        <f>AK9</f>
        <v>41185</v>
      </c>
      <c r="AM9" s="17" t="str">
        <f>IF(NOT(ISNA(VLOOKUP(AK9,Feiertage!$A:$C,3,FALSE))),VLOOKUP(AK9,Feiertage!$A:$C,3,FALSE),"")</f>
        <v>F</v>
      </c>
      <c r="AN9" s="22">
        <f>IF(WEEKDAY(AK9,2)=1,"KW "&amp;TEXT(INT((AK9-WEEKDAY(AK9,2)-DATE(YEAR(AK9+4-WEEKDAY(AK9,2)),1,-10))/7),"0"),"")</f>
      </c>
      <c r="AO9" s="83">
        <f>AO6+1</f>
        <v>41216</v>
      </c>
      <c r="AP9" s="78">
        <f>AO9</f>
        <v>41216</v>
      </c>
      <c r="AQ9" s="17">
        <f>IF(NOT(ISNA(VLOOKUP(AO9,Feiertage!$A:$C,3,FALSE))),VLOOKUP(AO9,Feiertage!$A:$C,3,FALSE),"")</f>
      </c>
      <c r="AR9" s="22">
        <f>IF(WEEKDAY(AO9,2)=1,"KW "&amp;TEXT(INT((AO9-WEEKDAY(AO9,2)-DATE(YEAR(AO9+4-WEEKDAY(AO9,2)),1,-10))/7),"0"),"")</f>
      </c>
      <c r="AS9" s="83">
        <f>AS6+1</f>
        <v>41246</v>
      </c>
      <c r="AT9" s="78">
        <f>AS9</f>
        <v>41246</v>
      </c>
      <c r="AU9" s="17">
        <f>IF(NOT(ISNA(VLOOKUP(AS9,Feiertage!$A:$C,3,FALSE))),VLOOKUP(AS9,Feiertage!$A:$C,3,FALSE),"")</f>
      </c>
      <c r="AV9" s="22" t="str">
        <f>IF(WEEKDAY(AT9,2)=1,"KW "&amp;TEXT(INT((AT9-WEEKDAY(AT9,2)-DATE(YEAR(AT9+4-WEEKDAY(AT9,2)),1,-10))/7),"0"),"")</f>
        <v>KW 49</v>
      </c>
    </row>
    <row r="10" spans="1:48" ht="23.25" customHeight="1">
      <c r="A10" s="84"/>
      <c r="B10" s="79"/>
      <c r="C10" s="17"/>
      <c r="D10" s="19">
        <f>IF(OR(C9="F",C9="G"),VLOOKUP(A9,Feiertage!$A:$B,2,FALSE),"")</f>
      </c>
      <c r="E10" s="84"/>
      <c r="F10" s="79"/>
      <c r="G10" s="17"/>
      <c r="H10" s="19">
        <f>IF(OR(G9="F",G9="G"),VLOOKUP(E9,Feiertage!$A:$B,2,FALSE),"")</f>
      </c>
      <c r="I10" s="84"/>
      <c r="J10" s="79"/>
      <c r="K10" s="17"/>
      <c r="L10" s="19">
        <f>IF(OR(K9="F",K9="G"),VLOOKUP(I9,Feiertage!$A:$B,2,FALSE),"")</f>
      </c>
      <c r="M10" s="84"/>
      <c r="N10" s="79"/>
      <c r="O10" s="17"/>
      <c r="P10" s="19">
        <f>IF(OR(O9="F",O9="G"),VLOOKUP(M9,Feiertage!$A:$B,2,FALSE),"")</f>
      </c>
      <c r="Q10" s="84"/>
      <c r="R10" s="79"/>
      <c r="S10" s="17"/>
      <c r="T10" s="19">
        <f>IF(OR(S9="F",S9="G"),VLOOKUP(Q9,Feiertage!$A:$B,2,FALSE),"")</f>
      </c>
      <c r="U10" s="84"/>
      <c r="V10" s="79"/>
      <c r="W10" s="17"/>
      <c r="X10" s="19">
        <f>IF(OR(W9="F",W9="G"),VLOOKUP(U9,Feiertage!$A:$B,2,FALSE),"")</f>
      </c>
      <c r="Y10" s="84"/>
      <c r="Z10" s="79"/>
      <c r="AA10" s="17"/>
      <c r="AB10" s="19">
        <f>IF(OR(AA9="F",AA9="G"),VLOOKUP(Y9,Feiertage!$A:$B,2,FALSE),"")</f>
      </c>
      <c r="AC10" s="84"/>
      <c r="AD10" s="79"/>
      <c r="AE10" s="17"/>
      <c r="AF10" s="19">
        <f>IF(OR(AE9="F",AE9="G"),VLOOKUP(AC9,Feiertage!$A:$B,2,FALSE),"")</f>
      </c>
      <c r="AG10" s="84"/>
      <c r="AH10" s="79"/>
      <c r="AI10" s="17"/>
      <c r="AJ10" s="19">
        <f>IF(OR(AI9="F",AI9="G"),VLOOKUP(AG9,Feiertage!$A:$B,2,FALSE),"")</f>
      </c>
      <c r="AK10" s="84"/>
      <c r="AL10" s="79"/>
      <c r="AM10" s="17"/>
      <c r="AN10" s="19" t="str">
        <f>IF(OR(AM9="F",AM9="G"),VLOOKUP(AK9,Feiertage!$A:$B,2,FALSE),"")</f>
        <v>Tag der Deutschen Einheit</v>
      </c>
      <c r="AO10" s="84"/>
      <c r="AP10" s="79"/>
      <c r="AQ10" s="17"/>
      <c r="AR10" s="19">
        <f>IF(OR(AQ9="F",AQ9="G"),VLOOKUP(AO9,Feiertage!$A:$B,2,FALSE),"")</f>
      </c>
      <c r="AS10" s="84"/>
      <c r="AT10" s="79"/>
      <c r="AU10" s="17"/>
      <c r="AV10" s="19">
        <f>IF(OR(AU9="F",AU9="G"),VLOOKUP(AT9,Feiertage!$A:$B,2,FALSE),"")</f>
      </c>
    </row>
    <row r="11" spans="1:48" ht="23.25" customHeight="1">
      <c r="A11" s="85"/>
      <c r="B11" s="20">
        <v>3</v>
      </c>
      <c r="C11" s="17"/>
      <c r="D11" s="21">
        <f>IF(ISNA(VLOOKUP(A9,Einstellungen!$J$5:$N$36,5,FALSE)),"",VLOOKUP(A9,Einstellungen!$J$5:$N$36,5,FALSE))</f>
      </c>
      <c r="E11" s="85"/>
      <c r="F11" s="20">
        <v>34</v>
      </c>
      <c r="G11" s="17"/>
      <c r="H11" s="21">
        <f>IF(ISNA(VLOOKUP(E9,Einstellungen!$J$5:$N$36,5,FALSE)),"",VLOOKUP(E9,Einstellungen!$J$5:$N$36,5,FALSE))</f>
      </c>
      <c r="I11" s="85"/>
      <c r="J11" s="20">
        <f>J8+1</f>
        <v>63</v>
      </c>
      <c r="K11" s="17"/>
      <c r="L11" s="21">
        <f>IF(ISNA(VLOOKUP(I9,Einstellungen!$J$5:$N$36,5,FALSE)),"",VLOOKUP(I9,Einstellungen!$J$5:$N$36,5,FALSE))</f>
      </c>
      <c r="M11" s="85"/>
      <c r="N11" s="20">
        <f>N8+1</f>
        <v>94</v>
      </c>
      <c r="O11" s="17"/>
      <c r="P11" s="21">
        <f>IF(ISNA(VLOOKUP(M9,Einstellungen!$J$5:$N$36,5,FALSE)),"",VLOOKUP(M9,Einstellungen!$J$5:$N$36,5,FALSE))</f>
      </c>
      <c r="Q11" s="85"/>
      <c r="R11" s="20">
        <f>R8+1</f>
        <v>124</v>
      </c>
      <c r="S11" s="17"/>
      <c r="T11" s="21">
        <f>IF(ISNA(VLOOKUP(Q9,Einstellungen!$J$5:$N$36,5,FALSE)),"",VLOOKUP(Q9,Einstellungen!$J$5:$N$36,5,FALSE))</f>
      </c>
      <c r="U11" s="85"/>
      <c r="V11" s="20">
        <f>V8+1</f>
        <v>155</v>
      </c>
      <c r="W11" s="17"/>
      <c r="X11" s="21">
        <f>IF(ISNA(VLOOKUP(U9,Einstellungen!$J$5:$N$36,5,FALSE)),"",VLOOKUP(U9,Einstellungen!$J$5:$N$36,5,FALSE))</f>
      </c>
      <c r="Y11" s="85"/>
      <c r="Z11" s="20">
        <f>Z8+1</f>
        <v>185</v>
      </c>
      <c r="AA11" s="17"/>
      <c r="AB11" s="21">
        <f>IF(ISNA(VLOOKUP(Y9,Einstellungen!$J$5:$N$36,5,FALSE)),"",VLOOKUP(Y9,Einstellungen!$J$5:$N$36,5,FALSE))</f>
      </c>
      <c r="AC11" s="85"/>
      <c r="AD11" s="20">
        <f>AD8+1</f>
        <v>216</v>
      </c>
      <c r="AE11" s="17"/>
      <c r="AF11" s="21">
        <f>IF(ISNA(VLOOKUP(AC9,Einstellungen!$J$5:$N$36,5,FALSE)),"",VLOOKUP(AC9,Einstellungen!$J$5:$N$36,5,FALSE))</f>
      </c>
      <c r="AG11" s="85"/>
      <c r="AH11" s="20">
        <f>AH8+1</f>
        <v>247</v>
      </c>
      <c r="AI11" s="17"/>
      <c r="AJ11" s="21">
        <f>IF(ISNA(VLOOKUP(AG9,Einstellungen!$J$5:$N$36,5,FALSE)),"",VLOOKUP(AG9,Einstellungen!$J$5:$N$36,5,FALSE))</f>
      </c>
      <c r="AK11" s="85"/>
      <c r="AL11" s="20">
        <f>AL8+1</f>
        <v>277</v>
      </c>
      <c r="AM11" s="17"/>
      <c r="AN11" s="21">
        <f>IF(ISNA(VLOOKUP(AK9,Einstellungen!$J$5:$N$36,5,FALSE)),"",VLOOKUP(AK9,Einstellungen!$J$5:$N$36,5,FALSE))</f>
      </c>
      <c r="AO11" s="85"/>
      <c r="AP11" s="20">
        <f>AP8+1</f>
        <v>308</v>
      </c>
      <c r="AQ11" s="17"/>
      <c r="AR11" s="21">
        <f>IF(ISNA(VLOOKUP(AO9,Einstellungen!$J$5:$N$36,5,FALSE)),"",VLOOKUP(AO9,Einstellungen!$J$5:$N$36,5,FALSE))</f>
      </c>
      <c r="AS11" s="85"/>
      <c r="AT11" s="20">
        <f>AT8+1</f>
        <v>338</v>
      </c>
      <c r="AU11" s="17"/>
      <c r="AV11" s="21">
        <f>IF(ISNA(VLOOKUP(AS9,Einstellungen!$J$5:$N$36,5,FALSE)),"",VLOOKUP(AS9,Einstellungen!$J$5:$N$36,5,FALSE))</f>
      </c>
    </row>
    <row r="12" spans="1:48" ht="23.25" customHeight="1">
      <c r="A12" s="83">
        <f>A9+1</f>
        <v>40912</v>
      </c>
      <c r="B12" s="78">
        <f>A12</f>
        <v>40912</v>
      </c>
      <c r="C12" s="17">
        <f>IF(NOT(ISNA(VLOOKUP(A12,Feiertage!$A:$C,3,FALSE))),VLOOKUP(A12,Feiertage!$A:$C,3,FALSE),"")</f>
      </c>
      <c r="D12" s="22">
        <f>IF(WEEKDAY(A12,2)=1,"KW "&amp;TEXT(INT((A12-WEEKDAY(A12,2)-DATE(YEAR(A12+4-WEEKDAY(A12,2)),1,-10))/7),"0"),"")</f>
      </c>
      <c r="E12" s="83">
        <f>E9+1</f>
        <v>40943</v>
      </c>
      <c r="F12" s="78">
        <f>E12</f>
        <v>40943</v>
      </c>
      <c r="G12" s="17">
        <f>IF(NOT(ISNA(VLOOKUP(E12,Feiertage!$A:$C,3,FALSE))),VLOOKUP(E12,Feiertage!$A:$C,3,FALSE),"")</f>
      </c>
      <c r="H12" s="22">
        <f>IF(WEEKDAY(E12,2)=1,"KW "&amp;TEXT(INT((E12-WEEKDAY(E12,2)-DATE(YEAR(E12+4-WEEKDAY(E12,2)),1,-10))/7),"0"),"")</f>
      </c>
      <c r="I12" s="83">
        <f>I9+1</f>
        <v>40972</v>
      </c>
      <c r="J12" s="78">
        <f>I12</f>
        <v>40972</v>
      </c>
      <c r="K12" s="17">
        <f>IF(NOT(ISNA(VLOOKUP(I12,Feiertage!$A:$C,3,FALSE))),VLOOKUP(I12,Feiertage!$A:$C,3,FALSE),"")</f>
      </c>
      <c r="L12" s="22">
        <f>IF(WEEKDAY(I12,2)=1,"KW "&amp;TEXT(INT((I12-WEEKDAY(I12,2)-DATE(YEAR(I12+4-WEEKDAY(I12,2)),1,-10))/7),"0"),"")</f>
      </c>
      <c r="M12" s="83">
        <f>M9+1</f>
        <v>41003</v>
      </c>
      <c r="N12" s="78">
        <f>M12</f>
        <v>41003</v>
      </c>
      <c r="O12" s="17">
        <f>IF(NOT(ISNA(VLOOKUP(M12,Feiertage!$A:$C,3,FALSE))),VLOOKUP(M12,Feiertage!$A:$C,3,FALSE),"")</f>
      </c>
      <c r="P12" s="22">
        <f>IF(WEEKDAY(M12,2)=1,"KW "&amp;TEXT(INT((M12-WEEKDAY(M12,2)-DATE(YEAR(M12+4-WEEKDAY(M12,2)),1,-10))/7),"0"),"")</f>
      </c>
      <c r="Q12" s="83">
        <f>Q9+1</f>
        <v>41033</v>
      </c>
      <c r="R12" s="78">
        <f>Q12</f>
        <v>41033</v>
      </c>
      <c r="S12" s="17">
        <f>IF(NOT(ISNA(VLOOKUP(Q12,Feiertage!$A:$C,3,FALSE))),VLOOKUP(Q12,Feiertage!$A:$C,3,FALSE),"")</f>
      </c>
      <c r="T12" s="22">
        <f>IF(WEEKDAY(Q12,2)=1,"KW "&amp;TEXT(INT((Q12-WEEKDAY(Q12,2)-DATE(YEAR(Q12+4-WEEKDAY(Q12,2)),1,-10))/7),"0"),"")</f>
      </c>
      <c r="U12" s="83">
        <f>U9+1</f>
        <v>41064</v>
      </c>
      <c r="V12" s="78">
        <f>U12</f>
        <v>41064</v>
      </c>
      <c r="W12" s="17">
        <f>IF(NOT(ISNA(VLOOKUP(U12,Feiertage!$A:$C,3,FALSE))),VLOOKUP(U12,Feiertage!$A:$C,3,FALSE),"")</f>
      </c>
      <c r="X12" s="22" t="str">
        <f>IF(WEEKDAY(U12,2)=1,"KW "&amp;TEXT(INT((U12-WEEKDAY(U12,2)-DATE(YEAR(U12+4-WEEKDAY(U12,2)),1,-10))/7),"0"),"")</f>
        <v>KW 23</v>
      </c>
      <c r="Y12" s="83">
        <f>Y9+1</f>
        <v>41094</v>
      </c>
      <c r="Z12" s="78">
        <f>Y12</f>
        <v>41094</v>
      </c>
      <c r="AA12" s="17">
        <f>IF(NOT(ISNA(VLOOKUP(Y12,Feiertage!$A:$C,3,FALSE))),VLOOKUP(Y12,Feiertage!$A:$C,3,FALSE),"")</f>
      </c>
      <c r="AB12" s="22">
        <f>IF(WEEKDAY(Y12,2)=1,"KW "&amp;TEXT(INT((Y12-WEEKDAY(Y12,2)-DATE(YEAR(Y12+4-WEEKDAY(Y12,2)),1,-10))/7),"0"),"")</f>
      </c>
      <c r="AC12" s="83">
        <f>AC9+1</f>
        <v>41125</v>
      </c>
      <c r="AD12" s="78">
        <f>AC12</f>
        <v>41125</v>
      </c>
      <c r="AE12" s="17">
        <f>IF(NOT(ISNA(VLOOKUP(AC12,Feiertage!$A:$C,3,FALSE))),VLOOKUP(AC12,Feiertage!$A:$C,3,FALSE),"")</f>
      </c>
      <c r="AF12" s="22">
        <f>IF(WEEKDAY(AC12,2)=1,"KW "&amp;TEXT(INT((AC12-WEEKDAY(AC12,2)-DATE(YEAR(AC12+4-WEEKDAY(AC12,2)),1,-10))/7),"0"),"")</f>
      </c>
      <c r="AG12" s="83">
        <f>AG9+1</f>
        <v>41156</v>
      </c>
      <c r="AH12" s="78">
        <f>AG12</f>
        <v>41156</v>
      </c>
      <c r="AI12" s="17">
        <f>IF(NOT(ISNA(VLOOKUP(AG12,Feiertage!$A:$C,3,FALSE))),VLOOKUP(AG12,Feiertage!$A:$C,3,FALSE),"")</f>
      </c>
      <c r="AJ12" s="22">
        <f>IF(WEEKDAY(AG12,2)=1,"KW "&amp;TEXT(INT((AG12-WEEKDAY(AG12,2)-DATE(YEAR(AG12+4-WEEKDAY(AG12,2)),1,-10))/7),"0"),"")</f>
      </c>
      <c r="AK12" s="83">
        <f>AK9+1</f>
        <v>41186</v>
      </c>
      <c r="AL12" s="78">
        <f>AK12</f>
        <v>41186</v>
      </c>
      <c r="AM12" s="17">
        <f>IF(NOT(ISNA(VLOOKUP(AK12,Feiertage!$A:$C,3,FALSE))),VLOOKUP(AK12,Feiertage!$A:$C,3,FALSE),"")</f>
      </c>
      <c r="AN12" s="22">
        <f>IF(WEEKDAY(AK12,2)=1,"KW "&amp;TEXT(INT((AK12-WEEKDAY(AK12,2)-DATE(YEAR(AK12+4-WEEKDAY(AK12,2)),1,-10))/7),"0"),"")</f>
      </c>
      <c r="AO12" s="83">
        <f>AO9+1</f>
        <v>41217</v>
      </c>
      <c r="AP12" s="78">
        <f>AO12</f>
        <v>41217</v>
      </c>
      <c r="AQ12" s="17">
        <f>IF(NOT(ISNA(VLOOKUP(AO12,Feiertage!$A:$C,3,FALSE))),VLOOKUP(AO12,Feiertage!$A:$C,3,FALSE),"")</f>
      </c>
      <c r="AR12" s="22">
        <f>IF(WEEKDAY(AO12,2)=1,"KW "&amp;TEXT(INT((AO12-WEEKDAY(AO12,2)-DATE(YEAR(AO12+4-WEEKDAY(AO12,2)),1,-10))/7),"0"),"")</f>
      </c>
      <c r="AS12" s="83">
        <f>AS9+1</f>
        <v>41247</v>
      </c>
      <c r="AT12" s="78">
        <f>AS12</f>
        <v>41247</v>
      </c>
      <c r="AU12" s="17">
        <f>IF(NOT(ISNA(VLOOKUP(AS12,Feiertage!$A:$C,3,FALSE))),VLOOKUP(AS12,Feiertage!$A:$C,3,FALSE),"")</f>
      </c>
      <c r="AV12" s="22">
        <f>IF(WEEKDAY(AT12,2)=1,"KW "&amp;TEXT(INT((AT12-WEEKDAY(AT12,2)-DATE(YEAR(AT12+4-WEEKDAY(AT12,2)),1,-10))/7),"0"),"")</f>
      </c>
    </row>
    <row r="13" spans="1:48" ht="23.25" customHeight="1">
      <c r="A13" s="84"/>
      <c r="B13" s="79"/>
      <c r="C13" s="17"/>
      <c r="D13" s="19">
        <f>IF(OR(C12="F",C12="G"),VLOOKUP(A12,Feiertage!$A:$B,2,FALSE),"")</f>
      </c>
      <c r="E13" s="84"/>
      <c r="F13" s="79"/>
      <c r="G13" s="17"/>
      <c r="H13" s="19">
        <f>IF(OR(G12="F",G12="G"),VLOOKUP(E12,Feiertage!$A:$B,2,FALSE),"")</f>
      </c>
      <c r="I13" s="84"/>
      <c r="J13" s="79"/>
      <c r="K13" s="17"/>
      <c r="L13" s="19">
        <f>IF(OR(K12="F",K12="G"),VLOOKUP(I12,Feiertage!$A:$B,2,FALSE),"")</f>
      </c>
      <c r="M13" s="84"/>
      <c r="N13" s="79"/>
      <c r="O13" s="17"/>
      <c r="P13" s="19">
        <f>IF(OR(O12="F",O12="G"),VLOOKUP(M12,Feiertage!$A:$B,2,FALSE),"")</f>
      </c>
      <c r="Q13" s="84"/>
      <c r="R13" s="79"/>
      <c r="S13" s="17"/>
      <c r="T13" s="19">
        <f>IF(OR(S12="F",S12="G"),VLOOKUP(Q12,Feiertage!$A:$B,2,FALSE),"")</f>
      </c>
      <c r="U13" s="84"/>
      <c r="V13" s="79"/>
      <c r="W13" s="17"/>
      <c r="X13" s="19">
        <f>IF(OR(W12="F",W12="G"),VLOOKUP(U12,Feiertage!$A:$B,2,FALSE),"")</f>
      </c>
      <c r="Y13" s="84"/>
      <c r="Z13" s="79"/>
      <c r="AA13" s="17"/>
      <c r="AB13" s="19">
        <f>IF(OR(AA12="F",AA12="G"),VLOOKUP(Y12,Feiertage!$A:$B,2,FALSE),"")</f>
      </c>
      <c r="AC13" s="84"/>
      <c r="AD13" s="79"/>
      <c r="AE13" s="17"/>
      <c r="AF13" s="19">
        <f>IF(OR(AE12="F",AE12="G"),VLOOKUP(AC12,Feiertage!$A:$B,2,FALSE),"")</f>
      </c>
      <c r="AG13" s="84"/>
      <c r="AH13" s="79"/>
      <c r="AI13" s="17"/>
      <c r="AJ13" s="19">
        <f>IF(OR(AI12="F",AI12="G"),VLOOKUP(AG12,Feiertage!$A:$B,2,FALSE),"")</f>
      </c>
      <c r="AK13" s="84"/>
      <c r="AL13" s="79"/>
      <c r="AM13" s="17"/>
      <c r="AN13" s="19">
        <f>IF(OR(AM12="F",AM12="G"),VLOOKUP(AK12,Feiertage!$A:$B,2,FALSE),"")</f>
      </c>
      <c r="AO13" s="84"/>
      <c r="AP13" s="79"/>
      <c r="AQ13" s="17"/>
      <c r="AR13" s="19">
        <f>IF(OR(AQ12="F",AQ12="G"),VLOOKUP(AO12,Feiertage!$A:$B,2,FALSE),"")</f>
      </c>
      <c r="AS13" s="84"/>
      <c r="AT13" s="79"/>
      <c r="AU13" s="17"/>
      <c r="AV13" s="19">
        <f>IF(OR(AU12="F",AU12="G"),VLOOKUP(AT12,Feiertage!$A:$B,2,FALSE),"")</f>
      </c>
    </row>
    <row r="14" spans="1:48" ht="23.25" customHeight="1">
      <c r="A14" s="85"/>
      <c r="B14" s="20">
        <v>4</v>
      </c>
      <c r="C14" s="17"/>
      <c r="D14" s="21">
        <f>IF(ISNA(VLOOKUP(A12,Einstellungen!$J$5:$N$36,5,FALSE)),"",VLOOKUP(A12,Einstellungen!$J$5:$N$36,5,FALSE))</f>
      </c>
      <c r="E14" s="85"/>
      <c r="F14" s="20">
        <v>35</v>
      </c>
      <c r="G14" s="17"/>
      <c r="H14" s="21">
        <f>IF(ISNA(VLOOKUP(E12,Einstellungen!$J$5:$N$36,5,FALSE)),"",VLOOKUP(E12,Einstellungen!$J$5:$N$36,5,FALSE))</f>
      </c>
      <c r="I14" s="85"/>
      <c r="J14" s="20">
        <f>J11+1</f>
        <v>64</v>
      </c>
      <c r="K14" s="17"/>
      <c r="L14" s="21">
        <f>IF(ISNA(VLOOKUP(I12,Einstellungen!$J$5:$N$36,5,FALSE)),"",VLOOKUP(I12,Einstellungen!$J$5:$N$36,5,FALSE))</f>
      </c>
      <c r="M14" s="85"/>
      <c r="N14" s="20">
        <f>N11+1</f>
        <v>95</v>
      </c>
      <c r="O14" s="17"/>
      <c r="P14" s="21">
        <f>IF(ISNA(VLOOKUP(M12,Einstellungen!$J$5:$N$36,5,FALSE)),"",VLOOKUP(M12,Einstellungen!$J$5:$N$36,5,FALSE))</f>
      </c>
      <c r="Q14" s="85"/>
      <c r="R14" s="20">
        <f>R11+1</f>
        <v>125</v>
      </c>
      <c r="S14" s="17"/>
      <c r="T14" s="21">
        <f>IF(ISNA(VLOOKUP(Q12,Einstellungen!$J$5:$N$36,5,FALSE)),"",VLOOKUP(Q12,Einstellungen!$J$5:$N$36,5,FALSE))</f>
      </c>
      <c r="U14" s="85"/>
      <c r="V14" s="20">
        <f>V11+1</f>
        <v>156</v>
      </c>
      <c r="W14" s="17"/>
      <c r="X14" s="21">
        <f>IF(ISNA(VLOOKUP(U12,Einstellungen!$J$5:$N$36,5,FALSE)),"",VLOOKUP(U12,Einstellungen!$J$5:$N$36,5,FALSE))</f>
      </c>
      <c r="Y14" s="85"/>
      <c r="Z14" s="20">
        <f>Z11+1</f>
        <v>186</v>
      </c>
      <c r="AA14" s="17"/>
      <c r="AB14" s="21">
        <f>IF(ISNA(VLOOKUP(Y12,Einstellungen!$J$5:$N$36,5,FALSE)),"",VLOOKUP(Y12,Einstellungen!$J$5:$N$36,5,FALSE))</f>
      </c>
      <c r="AC14" s="85"/>
      <c r="AD14" s="20">
        <f>AD11+1</f>
        <v>217</v>
      </c>
      <c r="AE14" s="17"/>
      <c r="AF14" s="21">
        <f>IF(ISNA(VLOOKUP(AC12,Einstellungen!$J$5:$N$36,5,FALSE)),"",VLOOKUP(AC12,Einstellungen!$J$5:$N$36,5,FALSE))</f>
      </c>
      <c r="AG14" s="85"/>
      <c r="AH14" s="20">
        <f>AH11+1</f>
        <v>248</v>
      </c>
      <c r="AI14" s="17"/>
      <c r="AJ14" s="21">
        <f>IF(ISNA(VLOOKUP(AG12,Einstellungen!$J$5:$N$36,5,FALSE)),"",VLOOKUP(AG12,Einstellungen!$J$5:$N$36,5,FALSE))</f>
      </c>
      <c r="AK14" s="85"/>
      <c r="AL14" s="20">
        <f>AL11+1</f>
        <v>278</v>
      </c>
      <c r="AM14" s="17"/>
      <c r="AN14" s="21">
        <f>IF(ISNA(VLOOKUP(AK12,Einstellungen!$J$5:$N$36,5,FALSE)),"",VLOOKUP(AK12,Einstellungen!$J$5:$N$36,5,FALSE))</f>
      </c>
      <c r="AO14" s="85"/>
      <c r="AP14" s="20">
        <f>AP11+1</f>
        <v>309</v>
      </c>
      <c r="AQ14" s="17"/>
      <c r="AR14" s="21">
        <f>IF(ISNA(VLOOKUP(AO12,Einstellungen!$J$5:$N$36,5,FALSE)),"",VLOOKUP(AO12,Einstellungen!$J$5:$N$36,5,FALSE))</f>
      </c>
      <c r="AS14" s="85"/>
      <c r="AT14" s="20">
        <f>AT11+1</f>
        <v>339</v>
      </c>
      <c r="AU14" s="17"/>
      <c r="AV14" s="21">
        <f>IF(ISNA(VLOOKUP(AS12,Einstellungen!$J$5:$N$36,5,FALSE)),"",VLOOKUP(AS12,Einstellungen!$J$5:$N$36,5,FALSE))</f>
      </c>
    </row>
    <row r="15" spans="1:48" ht="23.25" customHeight="1">
      <c r="A15" s="83">
        <f>A12+1</f>
        <v>40913</v>
      </c>
      <c r="B15" s="78">
        <f>A15</f>
        <v>40913</v>
      </c>
      <c r="C15" s="17">
        <f>IF(NOT(ISNA(VLOOKUP(A15,Feiertage!$A:$C,3,FALSE))),VLOOKUP(A15,Feiertage!$A:$C,3,FALSE),"")</f>
      </c>
      <c r="D15" s="22">
        <f>IF(WEEKDAY(A15,2)=1,"KW "&amp;TEXT(INT((A15-WEEKDAY(A15,2)-DATE(YEAR(A15+4-WEEKDAY(A15,2)),1,-10))/7),"0"),"")</f>
      </c>
      <c r="E15" s="83">
        <f>E12+1</f>
        <v>40944</v>
      </c>
      <c r="F15" s="78">
        <f>E15</f>
        <v>40944</v>
      </c>
      <c r="G15" s="17">
        <f>IF(NOT(ISNA(VLOOKUP(E15,Feiertage!$A:$C,3,FALSE))),VLOOKUP(E15,Feiertage!$A:$C,3,FALSE),"")</f>
      </c>
      <c r="H15" s="22">
        <f>IF(WEEKDAY(E15,2)=1,"KW "&amp;TEXT(INT((E15-WEEKDAY(E15,2)-DATE(YEAR(E15+4-WEEKDAY(E15,2)),1,-10))/7),"0"),"")</f>
      </c>
      <c r="I15" s="83">
        <f>I12+1</f>
        <v>40973</v>
      </c>
      <c r="J15" s="78">
        <f>I15</f>
        <v>40973</v>
      </c>
      <c r="K15" s="17">
        <f>IF(NOT(ISNA(VLOOKUP(I15,Feiertage!$A:$C,3,FALSE))),VLOOKUP(I15,Feiertage!$A:$C,3,FALSE),"")</f>
      </c>
      <c r="L15" s="22" t="str">
        <f>IF(WEEKDAY(I15,2)=1,"KW "&amp;TEXT(INT((I15-WEEKDAY(I15,2)-DATE(YEAR(I15+4-WEEKDAY(I15,2)),1,-10))/7),"0"),"")</f>
        <v>KW 10</v>
      </c>
      <c r="M15" s="83">
        <f>M12+1</f>
        <v>41004</v>
      </c>
      <c r="N15" s="78">
        <f>M15</f>
        <v>41004</v>
      </c>
      <c r="O15" s="17" t="str">
        <f>IF(NOT(ISNA(VLOOKUP(M15,Feiertage!$A:$C,3,FALSE))),VLOOKUP(M15,Feiertage!$A:$C,3,FALSE),"")</f>
        <v>G</v>
      </c>
      <c r="P15" s="22">
        <f>IF(WEEKDAY(M15,2)=1,"KW "&amp;TEXT(INT((M15-WEEKDAY(M15,2)-DATE(YEAR(M15+4-WEEKDAY(M15,2)),1,-10))/7),"0"),"")</f>
      </c>
      <c r="Q15" s="83">
        <f>Q12+1</f>
        <v>41034</v>
      </c>
      <c r="R15" s="78">
        <f>Q15</f>
        <v>41034</v>
      </c>
      <c r="S15" s="17">
        <f>IF(NOT(ISNA(VLOOKUP(Q15,Feiertage!$A:$C,3,FALSE))),VLOOKUP(Q15,Feiertage!$A:$C,3,FALSE),"")</f>
      </c>
      <c r="T15" s="22">
        <f>IF(WEEKDAY(Q15,2)=1,"KW "&amp;TEXT(INT((Q15-WEEKDAY(Q15,2)-DATE(YEAR(Q15+4-WEEKDAY(Q15,2)),1,-10))/7),"0"),"")</f>
      </c>
      <c r="U15" s="83">
        <f>U12+1</f>
        <v>41065</v>
      </c>
      <c r="V15" s="78">
        <f>U15</f>
        <v>41065</v>
      </c>
      <c r="W15" s="17">
        <f>IF(NOT(ISNA(VLOOKUP(U15,Feiertage!$A:$C,3,FALSE))),VLOOKUP(U15,Feiertage!$A:$C,3,FALSE),"")</f>
      </c>
      <c r="X15" s="22">
        <f>IF(WEEKDAY(U15,2)=1,"KW "&amp;TEXT(INT((U15-WEEKDAY(U15,2)-DATE(YEAR(U15+4-WEEKDAY(U15,2)),1,-10))/7),"0"),"")</f>
      </c>
      <c r="Y15" s="83">
        <f>Y12+1</f>
        <v>41095</v>
      </c>
      <c r="Z15" s="78">
        <f>Y15</f>
        <v>41095</v>
      </c>
      <c r="AA15" s="17">
        <f>IF(NOT(ISNA(VLOOKUP(Y15,Feiertage!$A:$C,3,FALSE))),VLOOKUP(Y15,Feiertage!$A:$C,3,FALSE),"")</f>
      </c>
      <c r="AB15" s="22">
        <f>IF(WEEKDAY(Y15,2)=1,"KW "&amp;TEXT(INT((Y15-WEEKDAY(Y15,2)-DATE(YEAR(Y15+4-WEEKDAY(Y15,2)),1,-10))/7),"0"),"")</f>
      </c>
      <c r="AC15" s="83">
        <f>AC12+1</f>
        <v>41126</v>
      </c>
      <c r="AD15" s="78">
        <f>AC15</f>
        <v>41126</v>
      </c>
      <c r="AE15" s="17">
        <f>IF(NOT(ISNA(VLOOKUP(AC15,Feiertage!$A:$C,3,FALSE))),VLOOKUP(AC15,Feiertage!$A:$C,3,FALSE),"")</f>
      </c>
      <c r="AF15" s="22">
        <f>IF(WEEKDAY(AC15,2)=1,"KW "&amp;TEXT(INT((AC15-WEEKDAY(AC15,2)-DATE(YEAR(AC15+4-WEEKDAY(AC15,2)),1,-10))/7),"0"),"")</f>
      </c>
      <c r="AG15" s="83">
        <f>AG12+1</f>
        <v>41157</v>
      </c>
      <c r="AH15" s="78">
        <f>AG15</f>
        <v>41157</v>
      </c>
      <c r="AI15" s="17">
        <f>IF(NOT(ISNA(VLOOKUP(AG15,Feiertage!$A:$C,3,FALSE))),VLOOKUP(AG15,Feiertage!$A:$C,3,FALSE),"")</f>
      </c>
      <c r="AJ15" s="22">
        <f>IF(WEEKDAY(AG15,2)=1,"KW "&amp;TEXT(INT((AG15-WEEKDAY(AG15,2)-DATE(YEAR(AG15+4-WEEKDAY(AG15,2)),1,-10))/7),"0"),"")</f>
      </c>
      <c r="AK15" s="83">
        <f>AK12+1</f>
        <v>41187</v>
      </c>
      <c r="AL15" s="78">
        <f>AK15</f>
        <v>41187</v>
      </c>
      <c r="AM15" s="17">
        <f>IF(NOT(ISNA(VLOOKUP(AK15,Feiertage!$A:$C,3,FALSE))),VLOOKUP(AK15,Feiertage!$A:$C,3,FALSE),"")</f>
      </c>
      <c r="AN15" s="22">
        <f>IF(WEEKDAY(AK15,2)=1,"KW "&amp;TEXT(INT((AK15-WEEKDAY(AK15,2)-DATE(YEAR(AK15+4-WEEKDAY(AK15,2)),1,-10))/7),"0"),"")</f>
      </c>
      <c r="AO15" s="83">
        <f>AO12+1</f>
        <v>41218</v>
      </c>
      <c r="AP15" s="78">
        <f>AO15</f>
        <v>41218</v>
      </c>
      <c r="AQ15" s="17">
        <f>IF(NOT(ISNA(VLOOKUP(AO15,Feiertage!$A:$C,3,FALSE))),VLOOKUP(AO15,Feiertage!$A:$C,3,FALSE),"")</f>
      </c>
      <c r="AR15" s="22" t="str">
        <f>IF(WEEKDAY(AO15,2)=1,"KW "&amp;TEXT(INT((AO15-WEEKDAY(AO15,2)-DATE(YEAR(AO15+4-WEEKDAY(AO15,2)),1,-10))/7),"0"),"")</f>
        <v>KW 45</v>
      </c>
      <c r="AS15" s="83">
        <f>AS12+1</f>
        <v>41248</v>
      </c>
      <c r="AT15" s="78">
        <f>AS15</f>
        <v>41248</v>
      </c>
      <c r="AU15" s="17">
        <f>IF(NOT(ISNA(VLOOKUP(AS15,Feiertage!$A:$C,3,FALSE))),VLOOKUP(AS15,Feiertage!$A:$C,3,FALSE),"")</f>
      </c>
      <c r="AV15" s="22">
        <f>IF(WEEKDAY(AT15,2)=1,"KW "&amp;TEXT(INT((AT15-WEEKDAY(AT15,2)-DATE(YEAR(AT15+4-WEEKDAY(AT15,2)),1,-10))/7),"0"),"")</f>
      </c>
    </row>
    <row r="16" spans="1:48" ht="23.25" customHeight="1">
      <c r="A16" s="84"/>
      <c r="B16" s="79"/>
      <c r="C16" s="17"/>
      <c r="D16" s="19">
        <f>IF(OR(C15="F",C15="G"),VLOOKUP(A15,Feiertage!$A:$B,2,FALSE),"")</f>
      </c>
      <c r="E16" s="84"/>
      <c r="F16" s="79"/>
      <c r="G16" s="17"/>
      <c r="H16" s="19">
        <f>IF(OR(G15="F",G15="G"),VLOOKUP(E15,Feiertage!$A:$B,2,FALSE),"")</f>
      </c>
      <c r="I16" s="84"/>
      <c r="J16" s="79"/>
      <c r="K16" s="17"/>
      <c r="L16" s="19">
        <f>IF(OR(K15="F",K15="G"),VLOOKUP(I15,Feiertage!$A:$B,2,FALSE),"")</f>
      </c>
      <c r="M16" s="84"/>
      <c r="N16" s="79"/>
      <c r="O16" s="17"/>
      <c r="P16" s="19" t="str">
        <f>IF(OR(O15="F",O15="G"),VLOOKUP(M15,Feiertage!$A:$B,2,FALSE),"")</f>
        <v>Gründonnerstag</v>
      </c>
      <c r="Q16" s="84"/>
      <c r="R16" s="79"/>
      <c r="S16" s="17"/>
      <c r="T16" s="19">
        <f>IF(OR(S15="F",S15="G"),VLOOKUP(Q15,Feiertage!$A:$B,2,FALSE),"")</f>
      </c>
      <c r="U16" s="84"/>
      <c r="V16" s="79"/>
      <c r="W16" s="17"/>
      <c r="X16" s="19">
        <f>IF(OR(W15="F",W15="G"),VLOOKUP(U15,Feiertage!$A:$B,2,FALSE),"")</f>
      </c>
      <c r="Y16" s="84"/>
      <c r="Z16" s="79"/>
      <c r="AA16" s="17"/>
      <c r="AB16" s="19">
        <f>IF(OR(AA15="F",AA15="G"),VLOOKUP(Y15,Feiertage!$A:$B,2,FALSE),"")</f>
      </c>
      <c r="AC16" s="84"/>
      <c r="AD16" s="79"/>
      <c r="AE16" s="17"/>
      <c r="AF16" s="19">
        <f>IF(OR(AE15="F",AE15="G"),VLOOKUP(AC15,Feiertage!$A:$B,2,FALSE),"")</f>
      </c>
      <c r="AG16" s="84"/>
      <c r="AH16" s="79"/>
      <c r="AI16" s="17"/>
      <c r="AJ16" s="19">
        <f>IF(OR(AI15="F",AI15="G"),VLOOKUP(AG15,Feiertage!$A:$B,2,FALSE),"")</f>
      </c>
      <c r="AK16" s="84"/>
      <c r="AL16" s="79"/>
      <c r="AM16" s="17"/>
      <c r="AN16" s="19">
        <f>IF(OR(AM15="F",AM15="G"),VLOOKUP(AK15,Feiertage!$A:$B,2,FALSE),"")</f>
      </c>
      <c r="AO16" s="84"/>
      <c r="AP16" s="79"/>
      <c r="AQ16" s="17"/>
      <c r="AR16" s="19">
        <f>IF(OR(AQ15="F",AQ15="G"),VLOOKUP(AO15,Feiertage!$A:$B,2,FALSE),"")</f>
      </c>
      <c r="AS16" s="84"/>
      <c r="AT16" s="79"/>
      <c r="AU16" s="17"/>
      <c r="AV16" s="19">
        <f>IF(OR(AU15="F",AU15="G"),VLOOKUP(AT15,Feiertage!$A:$B,2,FALSE),"")</f>
      </c>
    </row>
    <row r="17" spans="1:48" ht="23.25" customHeight="1">
      <c r="A17" s="85"/>
      <c r="B17" s="20">
        <v>5</v>
      </c>
      <c r="C17" s="17"/>
      <c r="D17" s="21">
        <f>IF(ISNA(VLOOKUP(A15,Einstellungen!$J$5:$N$36,5,FALSE)),"",VLOOKUP(A15,Einstellungen!$J$5:$N$36,5,FALSE))</f>
      </c>
      <c r="E17" s="85"/>
      <c r="F17" s="20">
        <v>36</v>
      </c>
      <c r="G17" s="17"/>
      <c r="H17" s="21">
        <f>IF(ISNA(VLOOKUP(E15,Einstellungen!$J$5:$N$36,5,FALSE)),"",VLOOKUP(E15,Einstellungen!$J$5:$N$36,5,FALSE))</f>
      </c>
      <c r="I17" s="85"/>
      <c r="J17" s="20">
        <f>J14+1</f>
        <v>65</v>
      </c>
      <c r="K17" s="17"/>
      <c r="L17" s="21">
        <f>IF(ISNA(VLOOKUP(I15,Einstellungen!$J$5:$N$36,5,FALSE)),"",VLOOKUP(I15,Einstellungen!$J$5:$N$36,5,FALSE))</f>
      </c>
      <c r="M17" s="85"/>
      <c r="N17" s="20">
        <f>N14+1</f>
        <v>96</v>
      </c>
      <c r="O17" s="17"/>
      <c r="P17" s="21">
        <f>IF(ISNA(VLOOKUP(M15,Einstellungen!$J$5:$N$36,5,FALSE)),"",VLOOKUP(M15,Einstellungen!$J$5:$N$36,5,FALSE))</f>
      </c>
      <c r="Q17" s="85"/>
      <c r="R17" s="20">
        <f>R14+1</f>
        <v>126</v>
      </c>
      <c r="S17" s="17"/>
      <c r="T17" s="21">
        <f>IF(ISNA(VLOOKUP(Q15,Einstellungen!$J$5:$N$36,5,FALSE)),"",VLOOKUP(Q15,Einstellungen!$J$5:$N$36,5,FALSE))</f>
      </c>
      <c r="U17" s="85"/>
      <c r="V17" s="20">
        <f>V14+1</f>
        <v>157</v>
      </c>
      <c r="W17" s="17"/>
      <c r="X17" s="21">
        <f>IF(ISNA(VLOOKUP(U15,Einstellungen!$J$5:$N$36,5,FALSE)),"",VLOOKUP(U15,Einstellungen!$J$5:$N$36,5,FALSE))</f>
      </c>
      <c r="Y17" s="85"/>
      <c r="Z17" s="20">
        <f>Z14+1</f>
        <v>187</v>
      </c>
      <c r="AA17" s="17"/>
      <c r="AB17" s="21">
        <f>IF(ISNA(VLOOKUP(Y15,Einstellungen!$J$5:$N$36,5,FALSE)),"",VLOOKUP(Y15,Einstellungen!$J$5:$N$36,5,FALSE))</f>
      </c>
      <c r="AC17" s="85"/>
      <c r="AD17" s="20">
        <f>AD14+1</f>
        <v>218</v>
      </c>
      <c r="AE17" s="17"/>
      <c r="AF17" s="21">
        <f>IF(ISNA(VLOOKUP(AC15,Einstellungen!$J$5:$N$36,5,FALSE)),"",VLOOKUP(AC15,Einstellungen!$J$5:$N$36,5,FALSE))</f>
      </c>
      <c r="AG17" s="85"/>
      <c r="AH17" s="20">
        <f>AH14+1</f>
        <v>249</v>
      </c>
      <c r="AI17" s="17"/>
      <c r="AJ17" s="21">
        <f>IF(ISNA(VLOOKUP(AG15,Einstellungen!$J$5:$N$36,5,FALSE)),"",VLOOKUP(AG15,Einstellungen!$J$5:$N$36,5,FALSE))</f>
      </c>
      <c r="AK17" s="85"/>
      <c r="AL17" s="20">
        <f>AL14+1</f>
        <v>279</v>
      </c>
      <c r="AM17" s="17"/>
      <c r="AN17" s="21">
        <f>IF(ISNA(VLOOKUP(AK15,Einstellungen!$J$5:$N$36,5,FALSE)),"",VLOOKUP(AK15,Einstellungen!$J$5:$N$36,5,FALSE))</f>
      </c>
      <c r="AO17" s="85"/>
      <c r="AP17" s="20">
        <f>AP14+1</f>
        <v>310</v>
      </c>
      <c r="AQ17" s="17"/>
      <c r="AR17" s="21">
        <f>IF(ISNA(VLOOKUP(AO15,Einstellungen!$J$5:$N$36,5,FALSE)),"",VLOOKUP(AO15,Einstellungen!$J$5:$N$36,5,FALSE))</f>
      </c>
      <c r="AS17" s="85"/>
      <c r="AT17" s="20">
        <f>AT14+1</f>
        <v>340</v>
      </c>
      <c r="AU17" s="17"/>
      <c r="AV17" s="21">
        <f>IF(ISNA(VLOOKUP(AS15,Einstellungen!$J$5:$N$36,5,FALSE)),"",VLOOKUP(AS15,Einstellungen!$J$5:$N$36,5,FALSE))</f>
      </c>
    </row>
    <row r="18" spans="1:48" ht="23.25" customHeight="1">
      <c r="A18" s="83">
        <f>A15+1</f>
        <v>40914</v>
      </c>
      <c r="B18" s="78">
        <f>A18</f>
        <v>40914</v>
      </c>
      <c r="C18" s="17" t="str">
        <f>IF(NOT(ISNA(VLOOKUP(A18,Feiertage!$A:$C,3,FALSE))),VLOOKUP(A18,Feiertage!$A:$C,3,FALSE),"")</f>
        <v>G</v>
      </c>
      <c r="D18" s="22">
        <f>IF(WEEKDAY(A18,2)=1,"KW "&amp;TEXT(INT((A18-WEEKDAY(A18,2)-DATE(YEAR(A18+4-WEEKDAY(A18,2)),1,-10))/7),"0"),"")</f>
      </c>
      <c r="E18" s="83">
        <f>E15+1</f>
        <v>40945</v>
      </c>
      <c r="F18" s="78">
        <f>E18</f>
        <v>40945</v>
      </c>
      <c r="G18" s="17">
        <f>IF(NOT(ISNA(VLOOKUP(E18,Feiertage!$A:$C,3,FALSE))),VLOOKUP(E18,Feiertage!$A:$C,3,FALSE),"")</f>
      </c>
      <c r="H18" s="22" t="str">
        <f>IF(WEEKDAY(E18,2)=1,"KW "&amp;TEXT(INT((E18-WEEKDAY(E18,2)-DATE(YEAR(E18+4-WEEKDAY(E18,2)),1,-10))/7),"0"),"")</f>
        <v>KW 6</v>
      </c>
      <c r="I18" s="83">
        <f>I15+1</f>
        <v>40974</v>
      </c>
      <c r="J18" s="78">
        <f>I18</f>
        <v>40974</v>
      </c>
      <c r="K18" s="17">
        <f>IF(NOT(ISNA(VLOOKUP(I18,Feiertage!$A:$C,3,FALSE))),VLOOKUP(I18,Feiertage!$A:$C,3,FALSE),"")</f>
      </c>
      <c r="L18" s="22">
        <f>IF(WEEKDAY(I18,2)=1,"KW "&amp;TEXT(INT((I18-WEEKDAY(I18,2)-DATE(YEAR(I18+4-WEEKDAY(I18,2)),1,-10))/7),"0"),"")</f>
      </c>
      <c r="M18" s="83">
        <f>M15+1</f>
        <v>41005</v>
      </c>
      <c r="N18" s="78">
        <f>M18</f>
        <v>41005</v>
      </c>
      <c r="O18" s="17" t="str">
        <f>IF(NOT(ISNA(VLOOKUP(M18,Feiertage!$A:$C,3,FALSE))),VLOOKUP(M18,Feiertage!$A:$C,3,FALSE),"")</f>
        <v>F</v>
      </c>
      <c r="P18" s="22">
        <f>IF(WEEKDAY(M18,2)=1,"KW "&amp;TEXT(INT((M18-WEEKDAY(M18,2)-DATE(YEAR(M18+4-WEEKDAY(M18,2)),1,-10))/7),"0"),"")</f>
      </c>
      <c r="Q18" s="83">
        <f>Q15+1</f>
        <v>41035</v>
      </c>
      <c r="R18" s="78">
        <f>Q18</f>
        <v>41035</v>
      </c>
      <c r="S18" s="17">
        <f>IF(NOT(ISNA(VLOOKUP(Q18,Feiertage!$A:$C,3,FALSE))),VLOOKUP(Q18,Feiertage!$A:$C,3,FALSE),"")</f>
      </c>
      <c r="T18" s="22">
        <f>IF(WEEKDAY(Q18,2)=1,"KW "&amp;TEXT(INT((Q18-WEEKDAY(Q18,2)-DATE(YEAR(Q18+4-WEEKDAY(Q18,2)),1,-10))/7),"0"),"")</f>
      </c>
      <c r="U18" s="83">
        <f>U15+1</f>
        <v>41066</v>
      </c>
      <c r="V18" s="78">
        <f>U18</f>
        <v>41066</v>
      </c>
      <c r="W18" s="17">
        <f>IF(NOT(ISNA(VLOOKUP(U18,Feiertage!$A:$C,3,FALSE))),VLOOKUP(U18,Feiertage!$A:$C,3,FALSE),"")</f>
      </c>
      <c r="X18" s="22">
        <f>IF(WEEKDAY(U18,2)=1,"KW "&amp;TEXT(INT((U18-WEEKDAY(U18,2)-DATE(YEAR(U18+4-WEEKDAY(U18,2)),1,-10))/7),"0"),"")</f>
      </c>
      <c r="Y18" s="83">
        <f>Y15+1</f>
        <v>41096</v>
      </c>
      <c r="Z18" s="78">
        <f>Y18</f>
        <v>41096</v>
      </c>
      <c r="AA18" s="17">
        <f>IF(NOT(ISNA(VLOOKUP(Y18,Feiertage!$A:$C,3,FALSE))),VLOOKUP(Y18,Feiertage!$A:$C,3,FALSE),"")</f>
      </c>
      <c r="AB18" s="22">
        <f>IF(WEEKDAY(Y18,2)=1,"KW "&amp;TEXT(INT((Y18-WEEKDAY(Y18,2)-DATE(YEAR(Y18+4-WEEKDAY(Y18,2)),1,-10))/7),"0"),"")</f>
      </c>
      <c r="AC18" s="83">
        <f>AC15+1</f>
        <v>41127</v>
      </c>
      <c r="AD18" s="78">
        <f>AC18</f>
        <v>41127</v>
      </c>
      <c r="AE18" s="17">
        <f>IF(NOT(ISNA(VLOOKUP(AC18,Feiertage!$A:$C,3,FALSE))),VLOOKUP(AC18,Feiertage!$A:$C,3,FALSE),"")</f>
      </c>
      <c r="AF18" s="22" t="str">
        <f>IF(WEEKDAY(AC18,2)=1,"KW "&amp;TEXT(INT((AC18-WEEKDAY(AC18,2)-DATE(YEAR(AC18+4-WEEKDAY(AC18,2)),1,-10))/7),"0"),"")</f>
        <v>KW 32</v>
      </c>
      <c r="AG18" s="83">
        <f>AG15+1</f>
        <v>41158</v>
      </c>
      <c r="AH18" s="78">
        <f>AG18</f>
        <v>41158</v>
      </c>
      <c r="AI18" s="17">
        <f>IF(NOT(ISNA(VLOOKUP(AG18,Feiertage!$A:$C,3,FALSE))),VLOOKUP(AG18,Feiertage!$A:$C,3,FALSE),"")</f>
      </c>
      <c r="AJ18" s="22">
        <f>IF(WEEKDAY(AG18,2)=1,"KW "&amp;TEXT(INT((AG18-WEEKDAY(AG18,2)-DATE(YEAR(AG18+4-WEEKDAY(AG18,2)),1,-10))/7),"0"),"")</f>
      </c>
      <c r="AK18" s="83">
        <f>AK15+1</f>
        <v>41188</v>
      </c>
      <c r="AL18" s="78">
        <f>AK18</f>
        <v>41188</v>
      </c>
      <c r="AM18" s="17">
        <f>IF(NOT(ISNA(VLOOKUP(AK18,Feiertage!$A:$C,3,FALSE))),VLOOKUP(AK18,Feiertage!$A:$C,3,FALSE),"")</f>
      </c>
      <c r="AN18" s="22">
        <f>IF(WEEKDAY(AK18,2)=1,"KW "&amp;TEXT(INT((AK18-WEEKDAY(AK18,2)-DATE(YEAR(AK18+4-WEEKDAY(AK18,2)),1,-10))/7),"0"),"")</f>
      </c>
      <c r="AO18" s="83">
        <f>AO15+1</f>
        <v>41219</v>
      </c>
      <c r="AP18" s="78">
        <f>AO18</f>
        <v>41219</v>
      </c>
      <c r="AQ18" s="17">
        <f>IF(NOT(ISNA(VLOOKUP(AO18,Feiertage!$A:$C,3,FALSE))),VLOOKUP(AO18,Feiertage!$A:$C,3,FALSE),"")</f>
      </c>
      <c r="AR18" s="22">
        <f>IF(WEEKDAY(AO18,2)=1,"KW "&amp;TEXT(INT((AO18-WEEKDAY(AO18,2)-DATE(YEAR(AO18+4-WEEKDAY(AO18,2)),1,-10))/7),"0"),"")</f>
      </c>
      <c r="AS18" s="83">
        <f>AS15+1</f>
        <v>41249</v>
      </c>
      <c r="AT18" s="78">
        <f>AS18</f>
        <v>41249</v>
      </c>
      <c r="AU18" s="17">
        <f>IF(NOT(ISNA(VLOOKUP(AS18,Feiertage!$A:$C,3,FALSE))),VLOOKUP(AS18,Feiertage!$A:$C,3,FALSE),"")</f>
      </c>
      <c r="AV18" s="22">
        <f>IF(WEEKDAY(AT18,2)=1,"KW "&amp;TEXT(INT((AT18-WEEKDAY(AT18,2)-DATE(YEAR(AT18+4-WEEKDAY(AT18,2)),1,-10))/7),"0"),"")</f>
      </c>
    </row>
    <row r="19" spans="1:48" ht="23.25" customHeight="1">
      <c r="A19" s="84"/>
      <c r="B19" s="79"/>
      <c r="C19" s="17"/>
      <c r="D19" s="19" t="str">
        <f>IF(OR(C18="F",C18="G"),VLOOKUP(A18,Feiertage!$A:$B,2,FALSE),"")</f>
        <v>Heilige Drei Könige</v>
      </c>
      <c r="E19" s="84"/>
      <c r="F19" s="79"/>
      <c r="G19" s="17"/>
      <c r="H19" s="19">
        <f>IF(OR(G18="F",G18="G"),VLOOKUP(E18,Feiertage!$A:$B,2,FALSE),"")</f>
      </c>
      <c r="I19" s="84"/>
      <c r="J19" s="79"/>
      <c r="K19" s="17"/>
      <c r="L19" s="19">
        <f>IF(OR(K18="F",K18="G"),VLOOKUP(I18,Feiertage!$A:$B,2,FALSE),"")</f>
      </c>
      <c r="M19" s="84"/>
      <c r="N19" s="79"/>
      <c r="O19" s="17"/>
      <c r="P19" s="19" t="str">
        <f>IF(OR(O18="F",O18="G"),VLOOKUP(M18,Feiertage!$A:$B,2,FALSE),"")</f>
        <v>Karfreitag</v>
      </c>
      <c r="Q19" s="84"/>
      <c r="R19" s="79"/>
      <c r="S19" s="17"/>
      <c r="T19" s="19">
        <f>IF(OR(S18="F",S18="G"),VLOOKUP(Q18,Feiertage!$A:$B,2,FALSE),"")</f>
      </c>
      <c r="U19" s="84"/>
      <c r="V19" s="79"/>
      <c r="W19" s="17"/>
      <c r="X19" s="19">
        <f>IF(OR(W18="F",W18="G"),VLOOKUP(U18,Feiertage!$A:$B,2,FALSE),"")</f>
      </c>
      <c r="Y19" s="84"/>
      <c r="Z19" s="79"/>
      <c r="AA19" s="17"/>
      <c r="AB19" s="19">
        <f>IF(OR(AA18="F",AA18="G"),VLOOKUP(Y18,Feiertage!$A:$B,2,FALSE),"")</f>
      </c>
      <c r="AC19" s="84"/>
      <c r="AD19" s="79"/>
      <c r="AE19" s="17"/>
      <c r="AF19" s="19">
        <f>IF(OR(AE18="F",AE18="G"),VLOOKUP(AC18,Feiertage!$A:$B,2,FALSE),"")</f>
      </c>
      <c r="AG19" s="84"/>
      <c r="AH19" s="79"/>
      <c r="AI19" s="17"/>
      <c r="AJ19" s="19">
        <f>IF(OR(AI18="F",AI18="G"),VLOOKUP(AG18,Feiertage!$A:$B,2,FALSE),"")</f>
      </c>
      <c r="AK19" s="84"/>
      <c r="AL19" s="79"/>
      <c r="AM19" s="17"/>
      <c r="AN19" s="19">
        <f>IF(OR(AM18="F",AM18="G"),VLOOKUP(AK18,Feiertage!$A:$B,2,FALSE),"")</f>
      </c>
      <c r="AO19" s="84"/>
      <c r="AP19" s="79"/>
      <c r="AQ19" s="17"/>
      <c r="AR19" s="19">
        <f>IF(OR(AQ18="F",AQ18="G"),VLOOKUP(AO18,Feiertage!$A:$B,2,FALSE),"")</f>
      </c>
      <c r="AS19" s="84"/>
      <c r="AT19" s="79"/>
      <c r="AU19" s="17"/>
      <c r="AV19" s="19">
        <f>IF(OR(AU18="F",AU18="G"),VLOOKUP(AT18,Feiertage!$A:$B,2,FALSE),"")</f>
      </c>
    </row>
    <row r="20" spans="1:48" ht="23.25" customHeight="1">
      <c r="A20" s="85"/>
      <c r="B20" s="20">
        <v>6</v>
      </c>
      <c r="C20" s="17"/>
      <c r="D20" s="21">
        <f>IF(ISNA(VLOOKUP(A18,Einstellungen!$J$5:$N$36,5,FALSE)),"",VLOOKUP(A18,Einstellungen!$J$5:$N$36,5,FALSE))</f>
      </c>
      <c r="E20" s="85"/>
      <c r="F20" s="20">
        <v>37</v>
      </c>
      <c r="G20" s="17"/>
      <c r="H20" s="21">
        <f>IF(ISNA(VLOOKUP(E18,Einstellungen!$J$5:$N$36,5,FALSE)),"",VLOOKUP(E18,Einstellungen!$J$5:$N$36,5,FALSE))</f>
      </c>
      <c r="I20" s="85"/>
      <c r="J20" s="20">
        <f>J17+1</f>
        <v>66</v>
      </c>
      <c r="K20" s="17"/>
      <c r="L20" s="21">
        <f>IF(ISNA(VLOOKUP(I18,Einstellungen!$J$5:$N$36,5,FALSE)),"",VLOOKUP(I18,Einstellungen!$J$5:$N$36,5,FALSE))</f>
      </c>
      <c r="M20" s="85"/>
      <c r="N20" s="20">
        <f>N17+1</f>
        <v>97</v>
      </c>
      <c r="O20" s="17"/>
      <c r="P20" s="21">
        <f>IF(ISNA(VLOOKUP(M18,Einstellungen!$J$5:$N$36,5,FALSE)),"",VLOOKUP(M18,Einstellungen!$J$5:$N$36,5,FALSE))</f>
      </c>
      <c r="Q20" s="85"/>
      <c r="R20" s="20">
        <f>R17+1</f>
        <v>127</v>
      </c>
      <c r="S20" s="17"/>
      <c r="T20" s="21">
        <f>IF(ISNA(VLOOKUP(Q18,Einstellungen!$J$5:$N$36,5,FALSE)),"",VLOOKUP(Q18,Einstellungen!$J$5:$N$36,5,FALSE))</f>
      </c>
      <c r="U20" s="85"/>
      <c r="V20" s="20">
        <f>V17+1</f>
        <v>158</v>
      </c>
      <c r="W20" s="17"/>
      <c r="X20" s="21">
        <f>IF(ISNA(VLOOKUP(U18,Einstellungen!$J$5:$N$36,5,FALSE)),"",VLOOKUP(U18,Einstellungen!$J$5:$N$36,5,FALSE))</f>
      </c>
      <c r="Y20" s="85"/>
      <c r="Z20" s="20">
        <f>Z17+1</f>
        <v>188</v>
      </c>
      <c r="AA20" s="17"/>
      <c r="AB20" s="21">
        <f>IF(ISNA(VLOOKUP(Y18,Einstellungen!$J$5:$N$36,5,FALSE)),"",VLOOKUP(Y18,Einstellungen!$J$5:$N$36,5,FALSE))</f>
      </c>
      <c r="AC20" s="85"/>
      <c r="AD20" s="20">
        <f>AD17+1</f>
        <v>219</v>
      </c>
      <c r="AE20" s="17"/>
      <c r="AF20" s="21">
        <f>IF(ISNA(VLOOKUP(AC18,Einstellungen!$J$5:$N$36,5,FALSE)),"",VLOOKUP(AC18,Einstellungen!$J$5:$N$36,5,FALSE))</f>
      </c>
      <c r="AG20" s="85"/>
      <c r="AH20" s="20">
        <f>AH17+1</f>
        <v>250</v>
      </c>
      <c r="AI20" s="17"/>
      <c r="AJ20" s="21">
        <f>IF(ISNA(VLOOKUP(AG18,Einstellungen!$J$5:$N$36,5,FALSE)),"",VLOOKUP(AG18,Einstellungen!$J$5:$N$36,5,FALSE))</f>
      </c>
      <c r="AK20" s="85"/>
      <c r="AL20" s="20">
        <f>AL17+1</f>
        <v>280</v>
      </c>
      <c r="AM20" s="17"/>
      <c r="AN20" s="21">
        <f>IF(ISNA(VLOOKUP(AK18,Einstellungen!$J$5:$N$36,5,FALSE)),"",VLOOKUP(AK18,Einstellungen!$J$5:$N$36,5,FALSE))</f>
      </c>
      <c r="AO20" s="85"/>
      <c r="AP20" s="20">
        <f>AP17+1</f>
        <v>311</v>
      </c>
      <c r="AQ20" s="17"/>
      <c r="AR20" s="21">
        <f>IF(ISNA(VLOOKUP(AO18,Einstellungen!$J$5:$N$36,5,FALSE)),"",VLOOKUP(AO18,Einstellungen!$J$5:$N$36,5,FALSE))</f>
      </c>
      <c r="AS20" s="85"/>
      <c r="AT20" s="20">
        <f>AT17+1</f>
        <v>341</v>
      </c>
      <c r="AU20" s="17"/>
      <c r="AV20" s="21">
        <f>IF(ISNA(VLOOKUP(AS18,Einstellungen!$J$5:$N$36,5,FALSE)),"",VLOOKUP(AS18,Einstellungen!$J$5:$N$36,5,FALSE))</f>
      </c>
    </row>
    <row r="21" spans="1:48" ht="23.25" customHeight="1">
      <c r="A21" s="83">
        <f>A18+1</f>
        <v>40915</v>
      </c>
      <c r="B21" s="78">
        <f>A21</f>
        <v>40915</v>
      </c>
      <c r="C21" s="17">
        <f>IF(NOT(ISNA(VLOOKUP(A21,Feiertage!$A:$C,3,FALSE))),VLOOKUP(A21,Feiertage!$A:$C,3,FALSE),"")</f>
      </c>
      <c r="D21" s="22">
        <f>IF(WEEKDAY(A21,2)=1,"KW "&amp;TEXT(INT((A21-WEEKDAY(A21,2)-DATE(YEAR(A21+4-WEEKDAY(A21,2)),1,-10))/7),"0"),"")</f>
      </c>
      <c r="E21" s="83">
        <f>E18+1</f>
        <v>40946</v>
      </c>
      <c r="F21" s="78">
        <f>E21</f>
        <v>40946</v>
      </c>
      <c r="G21" s="17">
        <f>IF(NOT(ISNA(VLOOKUP(E21,Feiertage!$A:$C,3,FALSE))),VLOOKUP(E21,Feiertage!$A:$C,3,FALSE),"")</f>
      </c>
      <c r="H21" s="22">
        <f>IF(WEEKDAY(E21,2)=1,"KW "&amp;TEXT(INT((E21-WEEKDAY(E21,2)-DATE(YEAR(E21+4-WEEKDAY(E21,2)),1,-10))/7),"0"),"")</f>
      </c>
      <c r="I21" s="83">
        <f>I18+1</f>
        <v>40975</v>
      </c>
      <c r="J21" s="78">
        <f>I21</f>
        <v>40975</v>
      </c>
      <c r="K21" s="17">
        <f>IF(NOT(ISNA(VLOOKUP(I21,Feiertage!$A:$C,3,FALSE))),VLOOKUP(I21,Feiertage!$A:$C,3,FALSE),"")</f>
      </c>
      <c r="L21" s="22">
        <f>IF(WEEKDAY(I21,2)=1,"KW "&amp;TEXT(INT((I21-WEEKDAY(I21,2)-DATE(YEAR(I21+4-WEEKDAY(I21,2)),1,-10))/7),"0"),"")</f>
      </c>
      <c r="M21" s="83">
        <f>M18+1</f>
        <v>41006</v>
      </c>
      <c r="N21" s="78">
        <f>M21</f>
        <v>41006</v>
      </c>
      <c r="O21" s="17">
        <f>IF(NOT(ISNA(VLOOKUP(M21,Feiertage!$A:$C,3,FALSE))),VLOOKUP(M21,Feiertage!$A:$C,3,FALSE),"")</f>
      </c>
      <c r="P21" s="22">
        <f>IF(WEEKDAY(M21,2)=1,"KW "&amp;TEXT(INT((M21-WEEKDAY(M21,2)-DATE(YEAR(M21+4-WEEKDAY(M21,2)),1,-10))/7),"0"),"")</f>
      </c>
      <c r="Q21" s="83">
        <f>Q18+1</f>
        <v>41036</v>
      </c>
      <c r="R21" s="78">
        <f>Q21</f>
        <v>41036</v>
      </c>
      <c r="S21" s="17">
        <f>IF(NOT(ISNA(VLOOKUP(Q21,Feiertage!$A:$C,3,FALSE))),VLOOKUP(Q21,Feiertage!$A:$C,3,FALSE),"")</f>
      </c>
      <c r="T21" s="22" t="str">
        <f>IF(WEEKDAY(Q21,2)=1,"KW "&amp;TEXT(INT((Q21-WEEKDAY(Q21,2)-DATE(YEAR(Q21+4-WEEKDAY(Q21,2)),1,-10))/7),"0"),"")</f>
        <v>KW 19</v>
      </c>
      <c r="U21" s="83">
        <f>U18+1</f>
        <v>41067</v>
      </c>
      <c r="V21" s="78">
        <f>U21</f>
        <v>41067</v>
      </c>
      <c r="W21" s="17" t="str">
        <f>IF(NOT(ISNA(VLOOKUP(U21,Feiertage!$A:$C,3,FALSE))),VLOOKUP(U21,Feiertage!$A:$C,3,FALSE),"")</f>
        <v>F</v>
      </c>
      <c r="X21" s="22">
        <f>IF(WEEKDAY(U21,2)=1,"KW "&amp;TEXT(INT((U21-WEEKDAY(U21,2)-DATE(YEAR(U21+4-WEEKDAY(U21,2)),1,-10))/7),"0"),"")</f>
      </c>
      <c r="Y21" s="83">
        <f>Y18+1</f>
        <v>41097</v>
      </c>
      <c r="Z21" s="78">
        <f>Y21</f>
        <v>41097</v>
      </c>
      <c r="AA21" s="17">
        <f>IF(NOT(ISNA(VLOOKUP(Y21,Feiertage!$A:$C,3,FALSE))),VLOOKUP(Y21,Feiertage!$A:$C,3,FALSE),"")</f>
      </c>
      <c r="AB21" s="22">
        <f>IF(WEEKDAY(Y21,2)=1,"KW "&amp;TEXT(INT((Y21-WEEKDAY(Y21,2)-DATE(YEAR(Y21+4-WEEKDAY(Y21,2)),1,-10))/7),"0"),"")</f>
      </c>
      <c r="AC21" s="83">
        <f>AC18+1</f>
        <v>41128</v>
      </c>
      <c r="AD21" s="78">
        <f>AC21</f>
        <v>41128</v>
      </c>
      <c r="AE21" s="17">
        <f>IF(NOT(ISNA(VLOOKUP(AC21,Feiertage!$A:$C,3,FALSE))),VLOOKUP(AC21,Feiertage!$A:$C,3,FALSE),"")</f>
      </c>
      <c r="AF21" s="22">
        <f>IF(WEEKDAY(AC21,2)=1,"KW "&amp;TEXT(INT((AC21-WEEKDAY(AC21,2)-DATE(YEAR(AC21+4-WEEKDAY(AC21,2)),1,-10))/7),"0"),"")</f>
      </c>
      <c r="AG21" s="83">
        <f>AG18+1</f>
        <v>41159</v>
      </c>
      <c r="AH21" s="78">
        <f>AG21</f>
        <v>41159</v>
      </c>
      <c r="AI21" s="17">
        <f>IF(NOT(ISNA(VLOOKUP(AG21,Feiertage!$A:$C,3,FALSE))),VLOOKUP(AG21,Feiertage!$A:$C,3,FALSE),"")</f>
      </c>
      <c r="AJ21" s="22">
        <f>IF(WEEKDAY(AG21,2)=1,"KW "&amp;TEXT(INT((AG21-WEEKDAY(AG21,2)-DATE(YEAR(AG21+4-WEEKDAY(AG21,2)),1,-10))/7),"0"),"")</f>
      </c>
      <c r="AK21" s="83">
        <f>AK18+1</f>
        <v>41189</v>
      </c>
      <c r="AL21" s="78">
        <f>AK21</f>
        <v>41189</v>
      </c>
      <c r="AM21" s="17">
        <f>IF(NOT(ISNA(VLOOKUP(AK21,Feiertage!$A:$C,3,FALSE))),VLOOKUP(AK21,Feiertage!$A:$C,3,FALSE),"")</f>
      </c>
      <c r="AN21" s="22">
        <f>IF(WEEKDAY(AK21,2)=1,"KW "&amp;TEXT(INT((AK21-WEEKDAY(AK21,2)-DATE(YEAR(AK21+4-WEEKDAY(AK21,2)),1,-10))/7),"0"),"")</f>
      </c>
      <c r="AO21" s="83">
        <f>AO18+1</f>
        <v>41220</v>
      </c>
      <c r="AP21" s="78">
        <f>AO21</f>
        <v>41220</v>
      </c>
      <c r="AQ21" s="17">
        <f>IF(NOT(ISNA(VLOOKUP(AO21,Feiertage!$A:$C,3,FALSE))),VLOOKUP(AO21,Feiertage!$A:$C,3,FALSE),"")</f>
      </c>
      <c r="AR21" s="22">
        <f>IF(WEEKDAY(AO21,2)=1,"KW "&amp;TEXT(INT((AO21-WEEKDAY(AO21,2)-DATE(YEAR(AO21+4-WEEKDAY(AO21,2)),1,-10))/7),"0"),"")</f>
      </c>
      <c r="AS21" s="83">
        <f>AS18+1</f>
        <v>41250</v>
      </c>
      <c r="AT21" s="78">
        <f>AS21</f>
        <v>41250</v>
      </c>
      <c r="AU21" s="17">
        <f>IF(NOT(ISNA(VLOOKUP(AS21,Feiertage!$A:$C,3,FALSE))),VLOOKUP(AS21,Feiertage!$A:$C,3,FALSE),"")</f>
      </c>
      <c r="AV21" s="22">
        <f>IF(WEEKDAY(AT21,2)=1,"KW "&amp;TEXT(INT((AT21-WEEKDAY(AT21,2)-DATE(YEAR(AT21+4-WEEKDAY(AT21,2)),1,-10))/7),"0"),"")</f>
      </c>
    </row>
    <row r="22" spans="1:48" ht="23.25" customHeight="1">
      <c r="A22" s="84"/>
      <c r="B22" s="79"/>
      <c r="C22" s="17"/>
      <c r="D22" s="19">
        <f>IF(OR(C21="F",C21="G"),VLOOKUP(A21,Feiertage!$A:$B,2,FALSE),"")</f>
      </c>
      <c r="E22" s="84"/>
      <c r="F22" s="79"/>
      <c r="G22" s="17"/>
      <c r="H22" s="19">
        <f>IF(OR(G21="F",G21="G"),VLOOKUP(E21,Feiertage!$A:$B,2,FALSE),"")</f>
      </c>
      <c r="I22" s="84"/>
      <c r="J22" s="79"/>
      <c r="K22" s="17"/>
      <c r="L22" s="19">
        <f>IF(OR(K21="F",K21="G"),VLOOKUP(I21,Feiertage!$A:$B,2,FALSE),"")</f>
      </c>
      <c r="M22" s="84"/>
      <c r="N22" s="79"/>
      <c r="O22" s="17"/>
      <c r="P22" s="19">
        <f>IF(OR(O21="F",O21="G"),VLOOKUP(M21,Feiertage!$A:$B,2,FALSE),"")</f>
      </c>
      <c r="Q22" s="84"/>
      <c r="R22" s="79"/>
      <c r="S22" s="17"/>
      <c r="T22" s="19">
        <f>IF(OR(S21="F",S21="G"),VLOOKUP(Q21,Feiertage!$A:$B,2,FALSE),"")</f>
      </c>
      <c r="U22" s="84"/>
      <c r="V22" s="79"/>
      <c r="W22" s="17"/>
      <c r="X22" s="19" t="str">
        <f>IF(OR(W21="F",W21="G"),VLOOKUP(U21,Feiertage!$A:$B,2,FALSE),"")</f>
        <v>Fronleichnam</v>
      </c>
      <c r="Y22" s="84"/>
      <c r="Z22" s="79"/>
      <c r="AA22" s="17"/>
      <c r="AB22" s="19">
        <f>IF(OR(AA21="F",AA21="G"),VLOOKUP(Y21,Feiertage!$A:$B,2,FALSE),"")</f>
      </c>
      <c r="AC22" s="84"/>
      <c r="AD22" s="79"/>
      <c r="AE22" s="17"/>
      <c r="AF22" s="19">
        <f>IF(OR(AE21="F",AE21="G"),VLOOKUP(AC21,Feiertage!$A:$B,2,FALSE),"")</f>
      </c>
      <c r="AG22" s="84"/>
      <c r="AH22" s="79"/>
      <c r="AI22" s="17"/>
      <c r="AJ22" s="19">
        <f>IF(OR(AI21="F",AI21="G"),VLOOKUP(AG21,Feiertage!$A:$B,2,FALSE),"")</f>
      </c>
      <c r="AK22" s="84"/>
      <c r="AL22" s="79"/>
      <c r="AM22" s="17"/>
      <c r="AN22" s="19">
        <f>IF(OR(AM21="F",AM21="G"),VLOOKUP(AK21,Feiertage!$A:$B,2,FALSE),"")</f>
      </c>
      <c r="AO22" s="84"/>
      <c r="AP22" s="79"/>
      <c r="AQ22" s="17"/>
      <c r="AR22" s="19">
        <f>IF(OR(AQ21="F",AQ21="G"),VLOOKUP(AO21,Feiertage!$A:$B,2,FALSE),"")</f>
      </c>
      <c r="AS22" s="84"/>
      <c r="AT22" s="79"/>
      <c r="AU22" s="17"/>
      <c r="AV22" s="19">
        <f>IF(OR(AU21="F",AU21="G"),VLOOKUP(AT21,Feiertage!$A:$B,2,FALSE),"")</f>
      </c>
    </row>
    <row r="23" spans="1:48" ht="23.25" customHeight="1">
      <c r="A23" s="85"/>
      <c r="B23" s="20">
        <v>7</v>
      </c>
      <c r="C23" s="17"/>
      <c r="D23" s="21">
        <f>IF(ISNA(VLOOKUP(A21,Einstellungen!$J$5:$N$36,5,FALSE)),"",VLOOKUP(A21,Einstellungen!$J$5:$N$36,5,FALSE))</f>
      </c>
      <c r="E23" s="85"/>
      <c r="F23" s="20">
        <v>38</v>
      </c>
      <c r="G23" s="17"/>
      <c r="H23" s="21">
        <f>IF(ISNA(VLOOKUP(E21,Einstellungen!$J$5:$N$36,5,FALSE)),"",VLOOKUP(E21,Einstellungen!$J$5:$N$36,5,FALSE))</f>
      </c>
      <c r="I23" s="85"/>
      <c r="J23" s="20">
        <f>J20+1</f>
        <v>67</v>
      </c>
      <c r="K23" s="17"/>
      <c r="L23" s="21">
        <f>IF(ISNA(VLOOKUP(I21,Einstellungen!$J$5:$N$36,5,FALSE)),"",VLOOKUP(I21,Einstellungen!$J$5:$N$36,5,FALSE))</f>
      </c>
      <c r="M23" s="85"/>
      <c r="N23" s="20">
        <f>N20+1</f>
        <v>98</v>
      </c>
      <c r="O23" s="17"/>
      <c r="P23" s="21">
        <f>IF(ISNA(VLOOKUP(M21,Einstellungen!$J$5:$N$36,5,FALSE)),"",VLOOKUP(M21,Einstellungen!$J$5:$N$36,5,FALSE))</f>
      </c>
      <c r="Q23" s="85"/>
      <c r="R23" s="20">
        <f>R20+1</f>
        <v>128</v>
      </c>
      <c r="S23" s="17"/>
      <c r="T23" s="21">
        <f>IF(ISNA(VLOOKUP(Q21,Einstellungen!$J$5:$N$36,5,FALSE)),"",VLOOKUP(Q21,Einstellungen!$J$5:$N$36,5,FALSE))</f>
      </c>
      <c r="U23" s="85"/>
      <c r="V23" s="20">
        <f>V20+1</f>
        <v>159</v>
      </c>
      <c r="W23" s="17"/>
      <c r="X23" s="21">
        <f>IF(ISNA(VLOOKUP(U21,Einstellungen!$J$5:$N$36,5,FALSE)),"",VLOOKUP(U21,Einstellungen!$J$5:$N$36,5,FALSE))</f>
      </c>
      <c r="Y23" s="85"/>
      <c r="Z23" s="20">
        <f>Z20+1</f>
        <v>189</v>
      </c>
      <c r="AA23" s="17"/>
      <c r="AB23" s="21">
        <f>IF(ISNA(VLOOKUP(Y21,Einstellungen!$J$5:$N$36,5,FALSE)),"",VLOOKUP(Y21,Einstellungen!$J$5:$N$36,5,FALSE))</f>
      </c>
      <c r="AC23" s="85"/>
      <c r="AD23" s="20">
        <f>AD20+1</f>
        <v>220</v>
      </c>
      <c r="AE23" s="17"/>
      <c r="AF23" s="21">
        <f>IF(ISNA(VLOOKUP(AC21,Einstellungen!$J$5:$N$36,5,FALSE)),"",VLOOKUP(AC21,Einstellungen!$J$5:$N$36,5,FALSE))</f>
      </c>
      <c r="AG23" s="85"/>
      <c r="AH23" s="20">
        <f>AH20+1</f>
        <v>251</v>
      </c>
      <c r="AI23" s="17"/>
      <c r="AJ23" s="21">
        <f>IF(ISNA(VLOOKUP(AG21,Einstellungen!$J$5:$N$36,5,FALSE)),"",VLOOKUP(AG21,Einstellungen!$J$5:$N$36,5,FALSE))</f>
      </c>
      <c r="AK23" s="85"/>
      <c r="AL23" s="20">
        <f>AL20+1</f>
        <v>281</v>
      </c>
      <c r="AM23" s="17"/>
      <c r="AN23" s="21">
        <f>IF(ISNA(VLOOKUP(AK21,Einstellungen!$J$5:$N$36,5,FALSE)),"",VLOOKUP(AK21,Einstellungen!$J$5:$N$36,5,FALSE))</f>
      </c>
      <c r="AO23" s="85"/>
      <c r="AP23" s="20">
        <f>AP20+1</f>
        <v>312</v>
      </c>
      <c r="AQ23" s="17"/>
      <c r="AR23" s="21">
        <f>IF(ISNA(VLOOKUP(AO21,Einstellungen!$J$5:$N$36,5,FALSE)),"",VLOOKUP(AO21,Einstellungen!$J$5:$N$36,5,FALSE))</f>
      </c>
      <c r="AS23" s="85"/>
      <c r="AT23" s="20">
        <f>AT20+1</f>
        <v>342</v>
      </c>
      <c r="AU23" s="17"/>
      <c r="AV23" s="21">
        <f>IF(ISNA(VLOOKUP(AS21,Einstellungen!$J$5:$N$36,5,FALSE)),"",VLOOKUP(AS21,Einstellungen!$J$5:$N$36,5,FALSE))</f>
      </c>
    </row>
    <row r="24" spans="1:48" ht="23.25" customHeight="1">
      <c r="A24" s="83">
        <f>A21+1</f>
        <v>40916</v>
      </c>
      <c r="B24" s="78">
        <f>A24</f>
        <v>40916</v>
      </c>
      <c r="C24" s="17">
        <f>IF(NOT(ISNA(VLOOKUP(A24,Feiertage!$A:$C,3,FALSE))),VLOOKUP(A24,Feiertage!$A:$C,3,FALSE),"")</f>
      </c>
      <c r="D24" s="22">
        <f>IF(WEEKDAY(A24,2)=1,"KW "&amp;TEXT(INT((A24-WEEKDAY(A24,2)-DATE(YEAR(A24+4-WEEKDAY(A24,2)),1,-10))/7),"0"),"")</f>
      </c>
      <c r="E24" s="83">
        <f>E21+1</f>
        <v>40947</v>
      </c>
      <c r="F24" s="78">
        <f>E24</f>
        <v>40947</v>
      </c>
      <c r="G24" s="17">
        <f>IF(NOT(ISNA(VLOOKUP(E24,Feiertage!$A:$C,3,FALSE))),VLOOKUP(E24,Feiertage!$A:$C,3,FALSE),"")</f>
      </c>
      <c r="H24" s="22">
        <f>IF(WEEKDAY(E24,2)=1,"KW "&amp;TEXT(INT((E24-WEEKDAY(E24,2)-DATE(YEAR(E24+4-WEEKDAY(E24,2)),1,-10))/7),"0"),"")</f>
      </c>
      <c r="I24" s="83">
        <f>I21+1</f>
        <v>40976</v>
      </c>
      <c r="J24" s="78">
        <f>I24</f>
        <v>40976</v>
      </c>
      <c r="K24" s="17">
        <f>IF(NOT(ISNA(VLOOKUP(I24,Feiertage!$A:$C,3,FALSE))),VLOOKUP(I24,Feiertage!$A:$C,3,FALSE),"")</f>
      </c>
      <c r="L24" s="22">
        <f>IF(WEEKDAY(I24,2)=1,"KW "&amp;TEXT(INT((I24-WEEKDAY(I24,2)-DATE(YEAR(I24+4-WEEKDAY(I24,2)),1,-10))/7),"0"),"")</f>
      </c>
      <c r="M24" s="83">
        <f>M21+1</f>
        <v>41007</v>
      </c>
      <c r="N24" s="78">
        <f>M24</f>
        <v>41007</v>
      </c>
      <c r="O24" s="17" t="str">
        <f>IF(NOT(ISNA(VLOOKUP(M24,Feiertage!$A:$C,3,FALSE))),VLOOKUP(M24,Feiertage!$A:$C,3,FALSE),"")</f>
        <v>F</v>
      </c>
      <c r="P24" s="22">
        <f>IF(WEEKDAY(M24,2)=1,"KW "&amp;TEXT(INT((M24-WEEKDAY(M24,2)-DATE(YEAR(M24+4-WEEKDAY(M24,2)),1,-10))/7),"0"),"")</f>
      </c>
      <c r="Q24" s="83">
        <f>Q21+1</f>
        <v>41037</v>
      </c>
      <c r="R24" s="78">
        <f>Q24</f>
        <v>41037</v>
      </c>
      <c r="S24" s="17">
        <f>IF(NOT(ISNA(VLOOKUP(Q24,Feiertage!$A:$C,3,FALSE))),VLOOKUP(Q24,Feiertage!$A:$C,3,FALSE),"")</f>
      </c>
      <c r="T24" s="22">
        <f>IF(WEEKDAY(Q24,2)=1,"KW "&amp;TEXT(INT((Q24-WEEKDAY(Q24,2)-DATE(YEAR(Q24+4-WEEKDAY(Q24,2)),1,-10))/7),"0"),"")</f>
      </c>
      <c r="U24" s="83">
        <f>U21+1</f>
        <v>41068</v>
      </c>
      <c r="V24" s="78">
        <f>U24</f>
        <v>41068</v>
      </c>
      <c r="W24" s="17">
        <f>IF(NOT(ISNA(VLOOKUP(U24,Feiertage!$A:$C,3,FALSE))),VLOOKUP(U24,Feiertage!$A:$C,3,FALSE),"")</f>
      </c>
      <c r="X24" s="22">
        <f>IF(WEEKDAY(U24,2)=1,"KW "&amp;TEXT(INT((U24-WEEKDAY(U24,2)-DATE(YEAR(U24+4-WEEKDAY(U24,2)),1,-10))/7),"0"),"")</f>
      </c>
      <c r="Y24" s="83">
        <f>Y21+1</f>
        <v>41098</v>
      </c>
      <c r="Z24" s="78">
        <f>Y24</f>
        <v>41098</v>
      </c>
      <c r="AA24" s="17">
        <f>IF(NOT(ISNA(VLOOKUP(Y24,Feiertage!$A:$C,3,FALSE))),VLOOKUP(Y24,Feiertage!$A:$C,3,FALSE),"")</f>
      </c>
      <c r="AB24" s="22">
        <f>IF(WEEKDAY(Y24,2)=1,"KW "&amp;TEXT(INT((Y24-WEEKDAY(Y24,2)-DATE(YEAR(Y24+4-WEEKDAY(Y24,2)),1,-10))/7),"0"),"")</f>
      </c>
      <c r="AC24" s="83">
        <f>AC21+1</f>
        <v>41129</v>
      </c>
      <c r="AD24" s="78">
        <f>AC24</f>
        <v>41129</v>
      </c>
      <c r="AE24" s="17" t="str">
        <f>IF(NOT(ISNA(VLOOKUP(AC24,Feiertage!$A:$C,3,FALSE))),VLOOKUP(AC24,Feiertage!$A:$C,3,FALSE),"")</f>
        <v>G</v>
      </c>
      <c r="AF24" s="22">
        <f>IF(WEEKDAY(AC24,2)=1,"KW "&amp;TEXT(INT((AC24-WEEKDAY(AC24,2)-DATE(YEAR(AC24+4-WEEKDAY(AC24,2)),1,-10))/7),"0"),"")</f>
      </c>
      <c r="AG24" s="83">
        <f>AG21+1</f>
        <v>41160</v>
      </c>
      <c r="AH24" s="78">
        <f>AG24</f>
        <v>41160</v>
      </c>
      <c r="AI24" s="17">
        <f>IF(NOT(ISNA(VLOOKUP(AG24,Feiertage!$A:$C,3,FALSE))),VLOOKUP(AG24,Feiertage!$A:$C,3,FALSE),"")</f>
      </c>
      <c r="AJ24" s="22">
        <f>IF(WEEKDAY(AG24,2)=1,"KW "&amp;TEXT(INT((AG24-WEEKDAY(AG24,2)-DATE(YEAR(AG24+4-WEEKDAY(AG24,2)),1,-10))/7),"0"),"")</f>
      </c>
      <c r="AK24" s="83">
        <f>AK21+1</f>
        <v>41190</v>
      </c>
      <c r="AL24" s="78">
        <f>AK24</f>
        <v>41190</v>
      </c>
      <c r="AM24" s="17">
        <f>IF(NOT(ISNA(VLOOKUP(AK24,Feiertage!$A:$C,3,FALSE))),VLOOKUP(AK24,Feiertage!$A:$C,3,FALSE),"")</f>
      </c>
      <c r="AN24" s="22" t="str">
        <f>IF(WEEKDAY(AK24,2)=1,"KW "&amp;TEXT(INT((AK24-WEEKDAY(AK24,2)-DATE(YEAR(AK24+4-WEEKDAY(AK24,2)),1,-10))/7),"0"),"")</f>
        <v>KW 41</v>
      </c>
      <c r="AO24" s="83">
        <f>AO21+1</f>
        <v>41221</v>
      </c>
      <c r="AP24" s="78">
        <f>AO24</f>
        <v>41221</v>
      </c>
      <c r="AQ24" s="17">
        <f>IF(NOT(ISNA(VLOOKUP(AO24,Feiertage!$A:$C,3,FALSE))),VLOOKUP(AO24,Feiertage!$A:$C,3,FALSE),"")</f>
      </c>
      <c r="AR24" s="22">
        <f>IF(WEEKDAY(AO24,2)=1,"KW "&amp;TEXT(INT((AO24-WEEKDAY(AO24,2)-DATE(YEAR(AO24+4-WEEKDAY(AO24,2)),1,-10))/7),"0"),"")</f>
      </c>
      <c r="AS24" s="83">
        <f>AS21+1</f>
        <v>41251</v>
      </c>
      <c r="AT24" s="78">
        <f>AS24</f>
        <v>41251</v>
      </c>
      <c r="AU24" s="17">
        <f>IF(NOT(ISNA(VLOOKUP(AS24,Feiertage!$A:$C,3,FALSE))),VLOOKUP(AS24,Feiertage!$A:$C,3,FALSE),"")</f>
      </c>
      <c r="AV24" s="22">
        <f>IF(WEEKDAY(AT24,2)=1,"KW "&amp;TEXT(INT((AT24-WEEKDAY(AT24,2)-DATE(YEAR(AT24+4-WEEKDAY(AT24,2)),1,-10))/7),"0"),"")</f>
      </c>
    </row>
    <row r="25" spans="1:48" ht="23.25" customHeight="1">
      <c r="A25" s="84"/>
      <c r="B25" s="79"/>
      <c r="C25" s="17"/>
      <c r="D25" s="19">
        <f>IF(OR(C24="F",C24="G"),VLOOKUP(A24,Feiertage!$A:$B,2,FALSE),"")</f>
      </c>
      <c r="E25" s="84"/>
      <c r="F25" s="79"/>
      <c r="G25" s="17"/>
      <c r="H25" s="19">
        <f>IF(OR(G24="F",G24="G"),VLOOKUP(E24,Feiertage!$A:$B,2,FALSE),"")</f>
      </c>
      <c r="I25" s="84"/>
      <c r="J25" s="79"/>
      <c r="K25" s="17"/>
      <c r="L25" s="19">
        <f>IF(OR(K24="F",K24="G"),VLOOKUP(I24,Feiertage!$A:$B,2,FALSE),"")</f>
      </c>
      <c r="M25" s="84"/>
      <c r="N25" s="79"/>
      <c r="O25" s="17"/>
      <c r="P25" s="19" t="str">
        <f>IF(OR(O24="F",O24="G"),VLOOKUP(M24,Feiertage!$A:$B,2,FALSE),"")</f>
        <v>Ostersonntag</v>
      </c>
      <c r="Q25" s="84"/>
      <c r="R25" s="79"/>
      <c r="S25" s="17"/>
      <c r="T25" s="19">
        <f>IF(OR(S24="F",S24="G"),VLOOKUP(Q24,Feiertage!$A:$B,2,FALSE),"")</f>
      </c>
      <c r="U25" s="84"/>
      <c r="V25" s="79"/>
      <c r="W25" s="17"/>
      <c r="X25" s="19">
        <f>IF(OR(W24="F",W24="G"),VLOOKUP(U24,Feiertage!$A:$B,2,FALSE),"")</f>
      </c>
      <c r="Y25" s="84"/>
      <c r="Z25" s="79"/>
      <c r="AA25" s="17"/>
      <c r="AB25" s="19">
        <f>IF(OR(AA24="F",AA24="G"),VLOOKUP(Y24,Feiertage!$A:$B,2,FALSE),"")</f>
      </c>
      <c r="AC25" s="84"/>
      <c r="AD25" s="79"/>
      <c r="AE25" s="17"/>
      <c r="AF25" s="19" t="str">
        <f>IF(OR(AE24="F",AE24="G"),VLOOKUP(AC24,Feiertage!$A:$B,2,FALSE),"")</f>
        <v>Augsburger Friedensfest</v>
      </c>
      <c r="AG25" s="84"/>
      <c r="AH25" s="79"/>
      <c r="AI25" s="17"/>
      <c r="AJ25" s="19">
        <f>IF(OR(AI24="F",AI24="G"),VLOOKUP(AG24,Feiertage!$A:$B,2,FALSE),"")</f>
      </c>
      <c r="AK25" s="84"/>
      <c r="AL25" s="79"/>
      <c r="AM25" s="17"/>
      <c r="AN25" s="19">
        <f>IF(OR(AM24="F",AM24="G"),VLOOKUP(AK24,Feiertage!$A:$B,2,FALSE),"")</f>
      </c>
      <c r="AO25" s="84"/>
      <c r="AP25" s="79"/>
      <c r="AQ25" s="17"/>
      <c r="AR25" s="19">
        <f>IF(OR(AQ24="F",AQ24="G"),VLOOKUP(AO24,Feiertage!$A:$B,2,FALSE),"")</f>
      </c>
      <c r="AS25" s="84"/>
      <c r="AT25" s="79"/>
      <c r="AU25" s="17"/>
      <c r="AV25" s="19">
        <f>IF(OR(AU24="F",AU24="G"),VLOOKUP(AT24,Feiertage!$A:$B,2,FALSE),"")</f>
      </c>
    </row>
    <row r="26" spans="1:48" ht="23.25" customHeight="1">
      <c r="A26" s="85"/>
      <c r="B26" s="20">
        <v>8</v>
      </c>
      <c r="C26" s="17"/>
      <c r="D26" s="21">
        <f>IF(ISNA(VLOOKUP(A24,Einstellungen!$J$5:$N$36,5,FALSE)),"",VLOOKUP(A24,Einstellungen!$J$5:$N$36,5,FALSE))</f>
      </c>
      <c r="E26" s="85"/>
      <c r="F26" s="20">
        <v>39</v>
      </c>
      <c r="G26" s="17"/>
      <c r="H26" s="21">
        <f>IF(ISNA(VLOOKUP(E24,Einstellungen!$J$5:$N$36,5,FALSE)),"",VLOOKUP(E24,Einstellungen!$J$5:$N$36,5,FALSE))</f>
      </c>
      <c r="I26" s="85"/>
      <c r="J26" s="20">
        <f>J23+1</f>
        <v>68</v>
      </c>
      <c r="K26" s="17"/>
      <c r="L26" s="21">
        <f>IF(ISNA(VLOOKUP(I24,Einstellungen!$J$5:$N$36,5,FALSE)),"",VLOOKUP(I24,Einstellungen!$J$5:$N$36,5,FALSE))</f>
      </c>
      <c r="M26" s="85"/>
      <c r="N26" s="20">
        <f>N23+1</f>
        <v>99</v>
      </c>
      <c r="O26" s="17"/>
      <c r="P26" s="21">
        <f>IF(ISNA(VLOOKUP(M24,Einstellungen!$J$5:$N$36,5,FALSE)),"",VLOOKUP(M24,Einstellungen!$J$5:$N$36,5,FALSE))</f>
      </c>
      <c r="Q26" s="85"/>
      <c r="R26" s="20">
        <f>R23+1</f>
        <v>129</v>
      </c>
      <c r="S26" s="17"/>
      <c r="T26" s="21">
        <f>IF(ISNA(VLOOKUP(Q24,Einstellungen!$J$5:$N$36,5,FALSE)),"",VLOOKUP(Q24,Einstellungen!$J$5:$N$36,5,FALSE))</f>
      </c>
      <c r="U26" s="85"/>
      <c r="V26" s="20">
        <f>V23+1</f>
        <v>160</v>
      </c>
      <c r="W26" s="17"/>
      <c r="X26" s="21">
        <f>IF(ISNA(VLOOKUP(U24,Einstellungen!$J$5:$N$36,5,FALSE)),"",VLOOKUP(U24,Einstellungen!$J$5:$N$36,5,FALSE))</f>
      </c>
      <c r="Y26" s="85"/>
      <c r="Z26" s="20">
        <f>Z23+1</f>
        <v>190</v>
      </c>
      <c r="AA26" s="17"/>
      <c r="AB26" s="21">
        <f>IF(ISNA(VLOOKUP(Y24,Einstellungen!$J$5:$N$36,5,FALSE)),"",VLOOKUP(Y24,Einstellungen!$J$5:$N$36,5,FALSE))</f>
      </c>
      <c r="AC26" s="85"/>
      <c r="AD26" s="20">
        <f>AD23+1</f>
        <v>221</v>
      </c>
      <c r="AE26" s="17"/>
      <c r="AF26" s="21">
        <f>IF(ISNA(VLOOKUP(AC24,Einstellungen!$J$5:$N$36,5,FALSE)),"",VLOOKUP(AC24,Einstellungen!$J$5:$N$36,5,FALSE))</f>
      </c>
      <c r="AG26" s="85"/>
      <c r="AH26" s="20">
        <f>AH23+1</f>
        <v>252</v>
      </c>
      <c r="AI26" s="17"/>
      <c r="AJ26" s="21">
        <f>IF(ISNA(VLOOKUP(AG24,Einstellungen!$J$5:$N$36,5,FALSE)),"",VLOOKUP(AG24,Einstellungen!$J$5:$N$36,5,FALSE))</f>
      </c>
      <c r="AK26" s="85"/>
      <c r="AL26" s="20">
        <f>AL23+1</f>
        <v>282</v>
      </c>
      <c r="AM26" s="17"/>
      <c r="AN26" s="21">
        <f>IF(ISNA(VLOOKUP(AK24,Einstellungen!$J$5:$N$36,5,FALSE)),"",VLOOKUP(AK24,Einstellungen!$J$5:$N$36,5,FALSE))</f>
      </c>
      <c r="AO26" s="85"/>
      <c r="AP26" s="20">
        <f>AP23+1</f>
        <v>313</v>
      </c>
      <c r="AQ26" s="17"/>
      <c r="AR26" s="21">
        <f>IF(ISNA(VLOOKUP(AO24,Einstellungen!$J$5:$N$36,5,FALSE)),"",VLOOKUP(AO24,Einstellungen!$J$5:$N$36,5,FALSE))</f>
      </c>
      <c r="AS26" s="85"/>
      <c r="AT26" s="20">
        <f>AT23+1</f>
        <v>343</v>
      </c>
      <c r="AU26" s="17"/>
      <c r="AV26" s="21">
        <f>IF(ISNA(VLOOKUP(AS24,Einstellungen!$J$5:$N$36,5,FALSE)),"",VLOOKUP(AS24,Einstellungen!$J$5:$N$36,5,FALSE))</f>
      </c>
    </row>
    <row r="27" spans="1:48" ht="23.25" customHeight="1">
      <c r="A27" s="83">
        <f>A24+1</f>
        <v>40917</v>
      </c>
      <c r="B27" s="78">
        <f>A27</f>
        <v>40917</v>
      </c>
      <c r="C27" s="17">
        <f>IF(NOT(ISNA(VLOOKUP(A27,Feiertage!$A:$C,3,FALSE))),VLOOKUP(A27,Feiertage!$A:$C,3,FALSE),"")</f>
      </c>
      <c r="D27" s="22" t="str">
        <f>IF(WEEKDAY(A27,2)=1,"KW "&amp;TEXT(INT((A27-WEEKDAY(A27,2)-DATE(YEAR(A27+4-WEEKDAY(A27,2)),1,-10))/7),"0"),"")</f>
        <v>KW 2</v>
      </c>
      <c r="E27" s="83">
        <f>E24+1</f>
        <v>40948</v>
      </c>
      <c r="F27" s="78">
        <f>E27</f>
        <v>40948</v>
      </c>
      <c r="G27" s="17">
        <f>IF(NOT(ISNA(VLOOKUP(E27,Feiertage!$A:$C,3,FALSE))),VLOOKUP(E27,Feiertage!$A:$C,3,FALSE),"")</f>
      </c>
      <c r="H27" s="22">
        <f>IF(WEEKDAY(E27,2)=1,"KW "&amp;TEXT(INT((E27-WEEKDAY(E27,2)-DATE(YEAR(E27+4-WEEKDAY(E27,2)),1,-10))/7),"0"),"")</f>
      </c>
      <c r="I27" s="83">
        <f>I24+1</f>
        <v>40977</v>
      </c>
      <c r="J27" s="78">
        <f>I27</f>
        <v>40977</v>
      </c>
      <c r="K27" s="17">
        <f>IF(NOT(ISNA(VLOOKUP(I27,Feiertage!$A:$C,3,FALSE))),VLOOKUP(I27,Feiertage!$A:$C,3,FALSE),"")</f>
      </c>
      <c r="L27" s="22">
        <f>IF(WEEKDAY(I27,2)=1,"KW "&amp;TEXT(INT((I27-WEEKDAY(I27,2)-DATE(YEAR(I27+4-WEEKDAY(I27,2)),1,-10))/7),"0"),"")</f>
      </c>
      <c r="M27" s="83">
        <f>M24+1</f>
        <v>41008</v>
      </c>
      <c r="N27" s="78">
        <f>M27</f>
        <v>41008</v>
      </c>
      <c r="O27" s="17" t="str">
        <f>IF(NOT(ISNA(VLOOKUP(M27,Feiertage!$A:$C,3,FALSE))),VLOOKUP(M27,Feiertage!$A:$C,3,FALSE),"")</f>
        <v>F</v>
      </c>
      <c r="P27" s="22" t="str">
        <f>IF(WEEKDAY(M27,2)=1,"KW "&amp;TEXT(INT((M27-WEEKDAY(M27,2)-DATE(YEAR(M27+4-WEEKDAY(M27,2)),1,-10))/7),"0"),"")</f>
        <v>KW 15</v>
      </c>
      <c r="Q27" s="83">
        <f>Q24+1</f>
        <v>41038</v>
      </c>
      <c r="R27" s="78">
        <f>Q27</f>
        <v>41038</v>
      </c>
      <c r="S27" s="17">
        <f>IF(NOT(ISNA(VLOOKUP(Q27,Feiertage!$A:$C,3,FALSE))),VLOOKUP(Q27,Feiertage!$A:$C,3,FALSE),"")</f>
      </c>
      <c r="T27" s="22">
        <f>IF(WEEKDAY(Q27,2)=1,"KW "&amp;TEXT(INT((Q27-WEEKDAY(Q27,2)-DATE(YEAR(Q27+4-WEEKDAY(Q27,2)),1,-10))/7),"0"),"")</f>
      </c>
      <c r="U27" s="83">
        <f>U24+1</f>
        <v>41069</v>
      </c>
      <c r="V27" s="78">
        <f>U27</f>
        <v>41069</v>
      </c>
      <c r="W27" s="17">
        <f>IF(NOT(ISNA(VLOOKUP(U27,Feiertage!$A:$C,3,FALSE))),VLOOKUP(U27,Feiertage!$A:$C,3,FALSE),"")</f>
      </c>
      <c r="X27" s="22">
        <f>IF(WEEKDAY(U27,2)=1,"KW "&amp;TEXT(INT((U27-WEEKDAY(U27,2)-DATE(YEAR(U27+4-WEEKDAY(U27,2)),1,-10))/7),"0"),"")</f>
      </c>
      <c r="Y27" s="83">
        <f>Y24+1</f>
        <v>41099</v>
      </c>
      <c r="Z27" s="78">
        <f>Y27</f>
        <v>41099</v>
      </c>
      <c r="AA27" s="17">
        <f>IF(NOT(ISNA(VLOOKUP(Y27,Feiertage!$A:$C,3,FALSE))),VLOOKUP(Y27,Feiertage!$A:$C,3,FALSE),"")</f>
      </c>
      <c r="AB27" s="22" t="str">
        <f>IF(WEEKDAY(Y27,2)=1,"KW "&amp;TEXT(INT((Y27-WEEKDAY(Y27,2)-DATE(YEAR(Y27+4-WEEKDAY(Y27,2)),1,-10))/7),"0"),"")</f>
        <v>KW 28</v>
      </c>
      <c r="AC27" s="83">
        <f>AC24+1</f>
        <v>41130</v>
      </c>
      <c r="AD27" s="78">
        <f>AC27</f>
        <v>41130</v>
      </c>
      <c r="AE27" s="17">
        <f>IF(NOT(ISNA(VLOOKUP(AC27,Feiertage!$A:$C,3,FALSE))),VLOOKUP(AC27,Feiertage!$A:$C,3,FALSE),"")</f>
      </c>
      <c r="AF27" s="22">
        <f>IF(WEEKDAY(AC27,2)=1,"KW "&amp;TEXT(INT((AC27-WEEKDAY(AC27,2)-DATE(YEAR(AC27+4-WEEKDAY(AC27,2)),1,-10))/7),"0"),"")</f>
      </c>
      <c r="AG27" s="83">
        <f>AG24+1</f>
        <v>41161</v>
      </c>
      <c r="AH27" s="78">
        <f>AG27</f>
        <v>41161</v>
      </c>
      <c r="AI27" s="17">
        <f>IF(NOT(ISNA(VLOOKUP(AG27,Feiertage!$A:$C,3,FALSE))),VLOOKUP(AG27,Feiertage!$A:$C,3,FALSE),"")</f>
      </c>
      <c r="AJ27" s="22">
        <f>IF(WEEKDAY(AG27,2)=1,"KW "&amp;TEXT(INT((AG27-WEEKDAY(AG27,2)-DATE(YEAR(AG27+4-WEEKDAY(AG27,2)),1,-10))/7),"0"),"")</f>
      </c>
      <c r="AK27" s="83">
        <f>AK24+1</f>
        <v>41191</v>
      </c>
      <c r="AL27" s="78">
        <f>AK27</f>
        <v>41191</v>
      </c>
      <c r="AM27" s="17">
        <f>IF(NOT(ISNA(VLOOKUP(AK27,Feiertage!$A:$C,3,FALSE))),VLOOKUP(AK27,Feiertage!$A:$C,3,FALSE),"")</f>
      </c>
      <c r="AN27" s="22">
        <f>IF(WEEKDAY(AK27,2)=1,"KW "&amp;TEXT(INT((AK27-WEEKDAY(AK27,2)-DATE(YEAR(AK27+4-WEEKDAY(AK27,2)),1,-10))/7),"0"),"")</f>
      </c>
      <c r="AO27" s="83">
        <f>AO24+1</f>
        <v>41222</v>
      </c>
      <c r="AP27" s="78">
        <f>AO27</f>
        <v>41222</v>
      </c>
      <c r="AQ27" s="17">
        <f>IF(NOT(ISNA(VLOOKUP(AO27,Feiertage!$A:$C,3,FALSE))),VLOOKUP(AO27,Feiertage!$A:$C,3,FALSE),"")</f>
      </c>
      <c r="AR27" s="22">
        <f>IF(WEEKDAY(AO27,2)=1,"KW "&amp;TEXT(INT((AO27-WEEKDAY(AO27,2)-DATE(YEAR(AO27+4-WEEKDAY(AO27,2)),1,-10))/7),"0"),"")</f>
      </c>
      <c r="AS27" s="83">
        <f>AS24+1</f>
        <v>41252</v>
      </c>
      <c r="AT27" s="78">
        <f>AS27</f>
        <v>41252</v>
      </c>
      <c r="AU27" s="17" t="str">
        <f>IF(NOT(ISNA(VLOOKUP(AS27,Feiertage!$A:$C,3,FALSE))),VLOOKUP(AS27,Feiertage!$A:$C,3,FALSE),"")</f>
        <v>G</v>
      </c>
      <c r="AV27" s="22">
        <f>IF(WEEKDAY(AT27,2)=1,"KW "&amp;TEXT(INT((AT27-WEEKDAY(AT27,2)-DATE(YEAR(AT27+4-WEEKDAY(AT27,2)),1,-10))/7),"0"),"")</f>
      </c>
    </row>
    <row r="28" spans="1:48" ht="23.25" customHeight="1">
      <c r="A28" s="84"/>
      <c r="B28" s="79"/>
      <c r="C28" s="17"/>
      <c r="D28" s="19">
        <f>IF(OR(C27="F",C27="G"),VLOOKUP(A27,Feiertage!$A:$B,2,FALSE),"")</f>
      </c>
      <c r="E28" s="84"/>
      <c r="F28" s="79"/>
      <c r="G28" s="17"/>
      <c r="H28" s="19">
        <f>IF(OR(G27="F",G27="G"),VLOOKUP(E27,Feiertage!$A:$B,2,FALSE),"")</f>
      </c>
      <c r="I28" s="84"/>
      <c r="J28" s="79"/>
      <c r="K28" s="17"/>
      <c r="L28" s="19">
        <f>IF(OR(K27="F",K27="G"),VLOOKUP(I27,Feiertage!$A:$B,2,FALSE),"")</f>
      </c>
      <c r="M28" s="84"/>
      <c r="N28" s="79"/>
      <c r="O28" s="17"/>
      <c r="P28" s="19" t="str">
        <f>IF(OR(O27="F",O27="G"),VLOOKUP(M27,Feiertage!$A:$B,2,FALSE),"")</f>
        <v>Ostermontag</v>
      </c>
      <c r="Q28" s="84"/>
      <c r="R28" s="79"/>
      <c r="S28" s="17"/>
      <c r="T28" s="19">
        <f>IF(OR(S27="F",S27="G"),VLOOKUP(Q27,Feiertage!$A:$B,2,FALSE),"")</f>
      </c>
      <c r="U28" s="84"/>
      <c r="V28" s="79"/>
      <c r="W28" s="17"/>
      <c r="X28" s="19">
        <f>IF(OR(W27="F",W27="G"),VLOOKUP(U27,Feiertage!$A:$B,2,FALSE),"")</f>
      </c>
      <c r="Y28" s="84"/>
      <c r="Z28" s="79"/>
      <c r="AA28" s="17"/>
      <c r="AB28" s="19">
        <f>IF(OR(AA27="F",AA27="G"),VLOOKUP(Y27,Feiertage!$A:$B,2,FALSE),"")</f>
      </c>
      <c r="AC28" s="84"/>
      <c r="AD28" s="79"/>
      <c r="AE28" s="17"/>
      <c r="AF28" s="19">
        <f>IF(OR(AE27="F",AE27="G"),VLOOKUP(AC27,Feiertage!$A:$B,2,FALSE),"")</f>
      </c>
      <c r="AG28" s="84"/>
      <c r="AH28" s="79"/>
      <c r="AI28" s="17"/>
      <c r="AJ28" s="19">
        <f>IF(OR(AI27="F",AI27="G"),VLOOKUP(AG27,Feiertage!$A:$B,2,FALSE),"")</f>
      </c>
      <c r="AK28" s="84"/>
      <c r="AL28" s="79"/>
      <c r="AM28" s="17"/>
      <c r="AN28" s="19">
        <f>IF(OR(AM27="F",AM27="G"),VLOOKUP(AK27,Feiertage!$A:$B,2,FALSE),"")</f>
      </c>
      <c r="AO28" s="84"/>
      <c r="AP28" s="79"/>
      <c r="AQ28" s="17"/>
      <c r="AR28" s="19">
        <f>IF(OR(AQ27="F",AQ27="G"),VLOOKUP(AO27,Feiertage!$A:$B,2,FALSE),"")</f>
      </c>
      <c r="AS28" s="84"/>
      <c r="AT28" s="79"/>
      <c r="AU28" s="17"/>
      <c r="AV28" s="19" t="str">
        <f>IF(OR(AU27="F",AU27="G"),VLOOKUP(AT27,Feiertage!$A:$B,2,FALSE),"")</f>
        <v>2. Advent</v>
      </c>
    </row>
    <row r="29" spans="1:48" ht="23.25" customHeight="1">
      <c r="A29" s="85"/>
      <c r="B29" s="20">
        <v>9</v>
      </c>
      <c r="C29" s="17"/>
      <c r="D29" s="21">
        <f>IF(ISNA(VLOOKUP(A27,Einstellungen!$J$5:$N$36,5,FALSE)),"",VLOOKUP(A27,Einstellungen!$J$5:$N$36,5,FALSE))</f>
      </c>
      <c r="E29" s="85"/>
      <c r="F29" s="20">
        <v>40</v>
      </c>
      <c r="G29" s="17"/>
      <c r="H29" s="21">
        <f>IF(ISNA(VLOOKUP(E27,Einstellungen!$J$5:$N$36,5,FALSE)),"",VLOOKUP(E27,Einstellungen!$J$5:$N$36,5,FALSE))</f>
      </c>
      <c r="I29" s="85"/>
      <c r="J29" s="20">
        <f>J26+1</f>
        <v>69</v>
      </c>
      <c r="K29" s="17"/>
      <c r="L29" s="21">
        <f>IF(ISNA(VLOOKUP(I27,Einstellungen!$J$5:$N$36,5,FALSE)),"",VLOOKUP(I27,Einstellungen!$J$5:$N$36,5,FALSE))</f>
      </c>
      <c r="M29" s="85"/>
      <c r="N29" s="20">
        <f>N26+1</f>
        <v>100</v>
      </c>
      <c r="O29" s="17"/>
      <c r="P29" s="21">
        <f>IF(ISNA(VLOOKUP(M27,Einstellungen!$J$5:$N$36,5,FALSE)),"",VLOOKUP(M27,Einstellungen!$J$5:$N$36,5,FALSE))</f>
      </c>
      <c r="Q29" s="85"/>
      <c r="R29" s="20">
        <f>R26+1</f>
        <v>130</v>
      </c>
      <c r="S29" s="17"/>
      <c r="T29" s="21">
        <f>IF(ISNA(VLOOKUP(Q27,Einstellungen!$J$5:$N$36,5,FALSE)),"",VLOOKUP(Q27,Einstellungen!$J$5:$N$36,5,FALSE))</f>
      </c>
      <c r="U29" s="85"/>
      <c r="V29" s="20">
        <f>V26+1</f>
        <v>161</v>
      </c>
      <c r="W29" s="17"/>
      <c r="X29" s="21">
        <f>IF(ISNA(VLOOKUP(U27,Einstellungen!$J$5:$N$36,5,FALSE)),"",VLOOKUP(U27,Einstellungen!$J$5:$N$36,5,FALSE))</f>
      </c>
      <c r="Y29" s="85"/>
      <c r="Z29" s="20">
        <f>Z26+1</f>
        <v>191</v>
      </c>
      <c r="AA29" s="17"/>
      <c r="AB29" s="21">
        <f>IF(ISNA(VLOOKUP(Y27,Einstellungen!$J$5:$N$36,5,FALSE)),"",VLOOKUP(Y27,Einstellungen!$J$5:$N$36,5,FALSE))</f>
      </c>
      <c r="AC29" s="85"/>
      <c r="AD29" s="20">
        <f>AD26+1</f>
        <v>222</v>
      </c>
      <c r="AE29" s="17"/>
      <c r="AF29" s="21">
        <f>IF(ISNA(VLOOKUP(AC27,Einstellungen!$J$5:$N$36,5,FALSE)),"",VLOOKUP(AC27,Einstellungen!$J$5:$N$36,5,FALSE))</f>
      </c>
      <c r="AG29" s="85"/>
      <c r="AH29" s="20">
        <f>AH26+1</f>
        <v>253</v>
      </c>
      <c r="AI29" s="17"/>
      <c r="AJ29" s="21">
        <f>IF(ISNA(VLOOKUP(AG27,Einstellungen!$J$5:$N$36,5,FALSE)),"",VLOOKUP(AG27,Einstellungen!$J$5:$N$36,5,FALSE))</f>
      </c>
      <c r="AK29" s="85"/>
      <c r="AL29" s="20">
        <f>AL26+1</f>
        <v>283</v>
      </c>
      <c r="AM29" s="17"/>
      <c r="AN29" s="21">
        <f>IF(ISNA(VLOOKUP(AK27,Einstellungen!$J$5:$N$36,5,FALSE)),"",VLOOKUP(AK27,Einstellungen!$J$5:$N$36,5,FALSE))</f>
      </c>
      <c r="AO29" s="85"/>
      <c r="AP29" s="20">
        <f>AP26+1</f>
        <v>314</v>
      </c>
      <c r="AQ29" s="17"/>
      <c r="AR29" s="21">
        <f>IF(ISNA(VLOOKUP(AO27,Einstellungen!$J$5:$N$36,5,FALSE)),"",VLOOKUP(AO27,Einstellungen!$J$5:$N$36,5,FALSE))</f>
      </c>
      <c r="AS29" s="85"/>
      <c r="AT29" s="20">
        <f>AT26+1</f>
        <v>344</v>
      </c>
      <c r="AU29" s="17"/>
      <c r="AV29" s="21">
        <f>IF(ISNA(VLOOKUP(AS27,Einstellungen!$J$5:$N$36,5,FALSE)),"",VLOOKUP(AS27,Einstellungen!$J$5:$N$36,5,FALSE))</f>
      </c>
    </row>
    <row r="30" spans="1:48" ht="23.25" customHeight="1">
      <c r="A30" s="83">
        <f>A27+1</f>
        <v>40918</v>
      </c>
      <c r="B30" s="78">
        <f>A30</f>
        <v>40918</v>
      </c>
      <c r="C30" s="17">
        <f>IF(NOT(ISNA(VLOOKUP(A30,Feiertage!$A:$C,3,FALSE))),VLOOKUP(A30,Feiertage!$A:$C,3,FALSE),"")</f>
      </c>
      <c r="D30" s="22">
        <f>IF(WEEKDAY(A30,2)=1,"KW "&amp;TEXT(INT((A30-WEEKDAY(A30,2)-DATE(YEAR(A30+4-WEEKDAY(A30,2)),1,-10))/7),"0"),"")</f>
      </c>
      <c r="E30" s="83">
        <f>E27+1</f>
        <v>40949</v>
      </c>
      <c r="F30" s="78">
        <f>E30</f>
        <v>40949</v>
      </c>
      <c r="G30" s="17">
        <f>IF(NOT(ISNA(VLOOKUP(E30,Feiertage!$A:$C,3,FALSE))),VLOOKUP(E30,Feiertage!$A:$C,3,FALSE),"")</f>
      </c>
      <c r="H30" s="22">
        <f>IF(WEEKDAY(E30,2)=1,"KW "&amp;TEXT(INT((E30-WEEKDAY(E30,2)-DATE(YEAR(E30+4-WEEKDAY(E30,2)),1,-10))/7),"0"),"")</f>
      </c>
      <c r="I30" s="83">
        <f>I27+1</f>
        <v>40978</v>
      </c>
      <c r="J30" s="78">
        <f>I30</f>
        <v>40978</v>
      </c>
      <c r="K30" s="17">
        <f>IF(NOT(ISNA(VLOOKUP(I30,Feiertage!$A:$C,3,FALSE))),VLOOKUP(I30,Feiertage!$A:$C,3,FALSE),"")</f>
      </c>
      <c r="L30" s="22">
        <f>IF(WEEKDAY(I30,2)=1,"KW "&amp;TEXT(INT((I30-WEEKDAY(I30,2)-DATE(YEAR(I30+4-WEEKDAY(I30,2)),1,-10))/7),"0"),"")</f>
      </c>
      <c r="M30" s="83">
        <f>M27+1</f>
        <v>41009</v>
      </c>
      <c r="N30" s="78">
        <f>M30</f>
        <v>41009</v>
      </c>
      <c r="O30" s="17">
        <f>IF(NOT(ISNA(VLOOKUP(M30,Feiertage!$A:$C,3,FALSE))),VLOOKUP(M30,Feiertage!$A:$C,3,FALSE),"")</f>
      </c>
      <c r="P30" s="22">
        <f>IF(WEEKDAY(M30,2)=1,"KW "&amp;TEXT(INT((M30-WEEKDAY(M30,2)-DATE(YEAR(M30+4-WEEKDAY(M30,2)),1,-10))/7),"0"),"")</f>
      </c>
      <c r="Q30" s="83">
        <f>Q27+1</f>
        <v>41039</v>
      </c>
      <c r="R30" s="78">
        <f>Q30</f>
        <v>41039</v>
      </c>
      <c r="S30" s="17">
        <f>IF(NOT(ISNA(VLOOKUP(Q30,Feiertage!$A:$C,3,FALSE))),VLOOKUP(Q30,Feiertage!$A:$C,3,FALSE),"")</f>
      </c>
      <c r="T30" s="22">
        <f>IF(WEEKDAY(Q30,2)=1,"KW "&amp;TEXT(INT((Q30-WEEKDAY(Q30,2)-DATE(YEAR(Q30+4-WEEKDAY(Q30,2)),1,-10))/7),"0"),"")</f>
      </c>
      <c r="U30" s="83">
        <f>U27+1</f>
        <v>41070</v>
      </c>
      <c r="V30" s="78">
        <f>U30</f>
        <v>41070</v>
      </c>
      <c r="W30" s="17">
        <f>IF(NOT(ISNA(VLOOKUP(U30,Feiertage!$A:$C,3,FALSE))),VLOOKUP(U30,Feiertage!$A:$C,3,FALSE),"")</f>
      </c>
      <c r="X30" s="22">
        <f>IF(WEEKDAY(U30,2)=1,"KW "&amp;TEXT(INT((U30-WEEKDAY(U30,2)-DATE(YEAR(U30+4-WEEKDAY(U30,2)),1,-10))/7),"0"),"")</f>
      </c>
      <c r="Y30" s="83">
        <f>Y27+1</f>
        <v>41100</v>
      </c>
      <c r="Z30" s="78">
        <f>Y30</f>
        <v>41100</v>
      </c>
      <c r="AA30" s="17">
        <f>IF(NOT(ISNA(VLOOKUP(Y30,Feiertage!$A:$C,3,FALSE))),VLOOKUP(Y30,Feiertage!$A:$C,3,FALSE),"")</f>
      </c>
      <c r="AB30" s="22">
        <f>IF(WEEKDAY(Y30,2)=1,"KW "&amp;TEXT(INT((Y30-WEEKDAY(Y30,2)-DATE(YEAR(Y30+4-WEEKDAY(Y30,2)),1,-10))/7),"0"),"")</f>
      </c>
      <c r="AC30" s="83">
        <f>AC27+1</f>
        <v>41131</v>
      </c>
      <c r="AD30" s="78">
        <f>AC30</f>
        <v>41131</v>
      </c>
      <c r="AE30" s="17">
        <f>IF(NOT(ISNA(VLOOKUP(AC30,Feiertage!$A:$C,3,FALSE))),VLOOKUP(AC30,Feiertage!$A:$C,3,FALSE),"")</f>
      </c>
      <c r="AF30" s="22">
        <f>IF(WEEKDAY(AC30,2)=1,"KW "&amp;TEXT(INT((AC30-WEEKDAY(AC30,2)-DATE(YEAR(AC30+4-WEEKDAY(AC30,2)),1,-10))/7),"0"),"")</f>
      </c>
      <c r="AG30" s="83">
        <f>AG27+1</f>
        <v>41162</v>
      </c>
      <c r="AH30" s="78">
        <f>AG30</f>
        <v>41162</v>
      </c>
      <c r="AI30" s="17">
        <f>IF(NOT(ISNA(VLOOKUP(AG30,Feiertage!$A:$C,3,FALSE))),VLOOKUP(AG30,Feiertage!$A:$C,3,FALSE),"")</f>
      </c>
      <c r="AJ30" s="22" t="str">
        <f>IF(WEEKDAY(AG30,2)=1,"KW "&amp;TEXT(INT((AG30-WEEKDAY(AG30,2)-DATE(YEAR(AG30+4-WEEKDAY(AG30,2)),1,-10))/7),"0"),"")</f>
        <v>KW 37</v>
      </c>
      <c r="AK30" s="83">
        <f>AK27+1</f>
        <v>41192</v>
      </c>
      <c r="AL30" s="78">
        <f>AK30</f>
        <v>41192</v>
      </c>
      <c r="AM30" s="17">
        <f>IF(NOT(ISNA(VLOOKUP(AK30,Feiertage!$A:$C,3,FALSE))),VLOOKUP(AK30,Feiertage!$A:$C,3,FALSE),"")</f>
      </c>
      <c r="AN30" s="22">
        <f>IF(WEEKDAY(AK30,2)=1,"KW "&amp;TEXT(INT((AK30-WEEKDAY(AK30,2)-DATE(YEAR(AK30+4-WEEKDAY(AK30,2)),1,-10))/7),"0"),"")</f>
      </c>
      <c r="AO30" s="83">
        <f>AO27+1</f>
        <v>41223</v>
      </c>
      <c r="AP30" s="78">
        <f>AO30</f>
        <v>41223</v>
      </c>
      <c r="AQ30" s="17">
        <f>IF(NOT(ISNA(VLOOKUP(AO30,Feiertage!$A:$C,3,FALSE))),VLOOKUP(AO30,Feiertage!$A:$C,3,FALSE),"")</f>
      </c>
      <c r="AR30" s="22">
        <f>IF(WEEKDAY(AO30,2)=1,"KW "&amp;TEXT(INT((AO30-WEEKDAY(AO30,2)-DATE(YEAR(AO30+4-WEEKDAY(AO30,2)),1,-10))/7),"0"),"")</f>
      </c>
      <c r="AS30" s="83">
        <f>AS27+1</f>
        <v>41253</v>
      </c>
      <c r="AT30" s="78">
        <f>AS30</f>
        <v>41253</v>
      </c>
      <c r="AU30" s="17">
        <f>IF(NOT(ISNA(VLOOKUP(AS30,Feiertage!$A:$C,3,FALSE))),VLOOKUP(AS30,Feiertage!$A:$C,3,FALSE),"")</f>
      </c>
      <c r="AV30" s="22" t="str">
        <f>IF(WEEKDAY(AT30,2)=1,"KW "&amp;TEXT(INT((AT30-WEEKDAY(AT30,2)-DATE(YEAR(AT30+4-WEEKDAY(AT30,2)),1,-10))/7),"0"),"")</f>
        <v>KW 50</v>
      </c>
    </row>
    <row r="31" spans="1:48" ht="23.25" customHeight="1">
      <c r="A31" s="84"/>
      <c r="B31" s="79"/>
      <c r="C31" s="17"/>
      <c r="D31" s="19">
        <f>IF(OR(C30="F",C30="G"),VLOOKUP(A30,Feiertage!$A:$B,2,FALSE),"")</f>
      </c>
      <c r="E31" s="84"/>
      <c r="F31" s="79"/>
      <c r="G31" s="17"/>
      <c r="H31" s="19">
        <f>IF(OR(G30="F",G30="G"),VLOOKUP(E30,Feiertage!$A:$B,2,FALSE),"")</f>
      </c>
      <c r="I31" s="84"/>
      <c r="J31" s="79"/>
      <c r="K31" s="17"/>
      <c r="L31" s="19">
        <f>IF(OR(K30="F",K30="G"),VLOOKUP(I30,Feiertage!$A:$B,2,FALSE),"")</f>
      </c>
      <c r="M31" s="84"/>
      <c r="N31" s="79"/>
      <c r="O31" s="17"/>
      <c r="P31" s="19">
        <f>IF(OR(O30="F",O30="G"),VLOOKUP(M30,Feiertage!$A:$B,2,FALSE),"")</f>
      </c>
      <c r="Q31" s="84"/>
      <c r="R31" s="79"/>
      <c r="S31" s="17"/>
      <c r="T31" s="19">
        <f>IF(OR(S30="F",S30="G"),VLOOKUP(Q30,Feiertage!$A:$B,2,FALSE),"")</f>
      </c>
      <c r="U31" s="84"/>
      <c r="V31" s="79"/>
      <c r="W31" s="17"/>
      <c r="X31" s="19">
        <f>IF(OR(W30="F",W30="G"),VLOOKUP(U30,Feiertage!$A:$B,2,FALSE),"")</f>
      </c>
      <c r="Y31" s="84"/>
      <c r="Z31" s="79"/>
      <c r="AA31" s="17"/>
      <c r="AB31" s="19">
        <f>IF(OR(AA30="F",AA30="G"),VLOOKUP(Y30,Feiertage!$A:$B,2,FALSE),"")</f>
      </c>
      <c r="AC31" s="84"/>
      <c r="AD31" s="79"/>
      <c r="AE31" s="17"/>
      <c r="AF31" s="19">
        <f>IF(OR(AE30="F",AE30="G"),VLOOKUP(AC30,Feiertage!$A:$B,2,FALSE),"")</f>
      </c>
      <c r="AG31" s="84"/>
      <c r="AH31" s="79"/>
      <c r="AI31" s="17"/>
      <c r="AJ31" s="19">
        <f>IF(OR(AI30="F",AI30="G"),VLOOKUP(AG30,Feiertage!$A:$B,2,FALSE),"")</f>
      </c>
      <c r="AK31" s="84"/>
      <c r="AL31" s="79"/>
      <c r="AM31" s="17"/>
      <c r="AN31" s="19">
        <f>IF(OR(AM30="F",AM30="G"),VLOOKUP(AK30,Feiertage!$A:$B,2,FALSE),"")</f>
      </c>
      <c r="AO31" s="84"/>
      <c r="AP31" s="79"/>
      <c r="AQ31" s="17"/>
      <c r="AR31" s="19">
        <f>IF(OR(AQ30="F",AQ30="G"),VLOOKUP(AO30,Feiertage!$A:$B,2,FALSE),"")</f>
      </c>
      <c r="AS31" s="84"/>
      <c r="AT31" s="79"/>
      <c r="AU31" s="17"/>
      <c r="AV31" s="19">
        <f>IF(OR(AU30="F",AU30="G"),VLOOKUP(AT30,Feiertage!$A:$B,2,FALSE),"")</f>
      </c>
    </row>
    <row r="32" spans="1:48" ht="23.25" customHeight="1">
      <c r="A32" s="85"/>
      <c r="B32" s="20">
        <v>10</v>
      </c>
      <c r="C32" s="17"/>
      <c r="D32" s="21">
        <f>IF(ISNA(VLOOKUP(A30,Einstellungen!$J$5:$N$36,5,FALSE)),"",VLOOKUP(A30,Einstellungen!$J$5:$N$36,5,FALSE))</f>
      </c>
      <c r="E32" s="85"/>
      <c r="F32" s="20">
        <v>41</v>
      </c>
      <c r="G32" s="17"/>
      <c r="H32" s="21">
        <f>IF(ISNA(VLOOKUP(E30,Einstellungen!$J$5:$N$36,5,FALSE)),"",VLOOKUP(E30,Einstellungen!$J$5:$N$36,5,FALSE))</f>
      </c>
      <c r="I32" s="85"/>
      <c r="J32" s="20">
        <f>J29+1</f>
        <v>70</v>
      </c>
      <c r="K32" s="17"/>
      <c r="L32" s="21">
        <f>IF(ISNA(VLOOKUP(I30,Einstellungen!$J$5:$N$36,5,FALSE)),"",VLOOKUP(I30,Einstellungen!$J$5:$N$36,5,FALSE))</f>
      </c>
      <c r="M32" s="85"/>
      <c r="N32" s="20">
        <f>N29+1</f>
        <v>101</v>
      </c>
      <c r="O32" s="17"/>
      <c r="P32" s="21">
        <f>IF(ISNA(VLOOKUP(M30,Einstellungen!$J$5:$N$36,5,FALSE)),"",VLOOKUP(M30,Einstellungen!$J$5:$N$36,5,FALSE))</f>
      </c>
      <c r="Q32" s="85"/>
      <c r="R32" s="20">
        <f>R29+1</f>
        <v>131</v>
      </c>
      <c r="S32" s="17"/>
      <c r="T32" s="21">
        <f>IF(ISNA(VLOOKUP(Q30,Einstellungen!$J$5:$N$36,5,FALSE)),"",VLOOKUP(Q30,Einstellungen!$J$5:$N$36,5,FALSE))</f>
      </c>
      <c r="U32" s="85"/>
      <c r="V32" s="20">
        <f>V29+1</f>
        <v>162</v>
      </c>
      <c r="W32" s="17"/>
      <c r="X32" s="21">
        <f>IF(ISNA(VLOOKUP(U30,Einstellungen!$J$5:$N$36,5,FALSE)),"",VLOOKUP(U30,Einstellungen!$J$5:$N$36,5,FALSE))</f>
      </c>
      <c r="Y32" s="85"/>
      <c r="Z32" s="20">
        <f>Z29+1</f>
        <v>192</v>
      </c>
      <c r="AA32" s="17"/>
      <c r="AB32" s="21">
        <f>IF(ISNA(VLOOKUP(Y30,Einstellungen!$J$5:$N$36,5,FALSE)),"",VLOOKUP(Y30,Einstellungen!$J$5:$N$36,5,FALSE))</f>
      </c>
      <c r="AC32" s="85"/>
      <c r="AD32" s="20">
        <f>AD29+1</f>
        <v>223</v>
      </c>
      <c r="AE32" s="17"/>
      <c r="AF32" s="21">
        <f>IF(ISNA(VLOOKUP(AC30,Einstellungen!$J$5:$N$36,5,FALSE)),"",VLOOKUP(AC30,Einstellungen!$J$5:$N$36,5,FALSE))</f>
      </c>
      <c r="AG32" s="85"/>
      <c r="AH32" s="20">
        <f>AH29+1</f>
        <v>254</v>
      </c>
      <c r="AI32" s="17"/>
      <c r="AJ32" s="21">
        <f>IF(ISNA(VLOOKUP(AG30,Einstellungen!$J$5:$N$36,5,FALSE)),"",VLOOKUP(AG30,Einstellungen!$J$5:$N$36,5,FALSE))</f>
      </c>
      <c r="AK32" s="85"/>
      <c r="AL32" s="20">
        <f>AL29+1</f>
        <v>284</v>
      </c>
      <c r="AM32" s="17"/>
      <c r="AN32" s="21">
        <f>IF(ISNA(VLOOKUP(AK30,Einstellungen!$J$5:$N$36,5,FALSE)),"",VLOOKUP(AK30,Einstellungen!$J$5:$N$36,5,FALSE))</f>
      </c>
      <c r="AO32" s="85"/>
      <c r="AP32" s="20">
        <f>AP29+1</f>
        <v>315</v>
      </c>
      <c r="AQ32" s="17"/>
      <c r="AR32" s="21">
        <f>IF(ISNA(VLOOKUP(AO30,Einstellungen!$J$5:$N$36,5,FALSE)),"",VLOOKUP(AO30,Einstellungen!$J$5:$N$36,5,FALSE))</f>
      </c>
      <c r="AS32" s="85"/>
      <c r="AT32" s="20">
        <f>AT29+1</f>
        <v>345</v>
      </c>
      <c r="AU32" s="17"/>
      <c r="AV32" s="21">
        <f>IF(ISNA(VLOOKUP(AS30,Einstellungen!$J$5:$N$36,5,FALSE)),"",VLOOKUP(AS30,Einstellungen!$J$5:$N$36,5,FALSE))</f>
      </c>
    </row>
    <row r="33" spans="1:48" ht="23.25" customHeight="1">
      <c r="A33" s="83">
        <f>A30+1</f>
        <v>40919</v>
      </c>
      <c r="B33" s="78">
        <f>A33</f>
        <v>40919</v>
      </c>
      <c r="C33" s="17">
        <f>IF(NOT(ISNA(VLOOKUP(A33,Feiertage!$A:$C,3,FALSE))),VLOOKUP(A33,Feiertage!$A:$C,3,FALSE),"")</f>
      </c>
      <c r="D33" s="22">
        <f>IF(WEEKDAY(A33,2)=1,"KW "&amp;TEXT(INT((A33-WEEKDAY(A33,2)-DATE(YEAR(A33+4-WEEKDAY(A33,2)),1,-10))/7),"0"),"")</f>
      </c>
      <c r="E33" s="83">
        <f>E30+1</f>
        <v>40950</v>
      </c>
      <c r="F33" s="78">
        <f>E33</f>
        <v>40950</v>
      </c>
      <c r="G33" s="17">
        <f>IF(NOT(ISNA(VLOOKUP(E33,Feiertage!$A:$C,3,FALSE))),VLOOKUP(E33,Feiertage!$A:$C,3,FALSE),"")</f>
      </c>
      <c r="H33" s="22">
        <f>IF(WEEKDAY(E33,2)=1,"KW "&amp;TEXT(INT((E33-WEEKDAY(E33,2)-DATE(YEAR(E33+4-WEEKDAY(E33,2)),1,-10))/7),"0"),"")</f>
      </c>
      <c r="I33" s="83">
        <f>I30+1</f>
        <v>40979</v>
      </c>
      <c r="J33" s="78">
        <f>I33</f>
        <v>40979</v>
      </c>
      <c r="K33" s="17">
        <f>IF(NOT(ISNA(VLOOKUP(I33,Feiertage!$A:$C,3,FALSE))),VLOOKUP(I33,Feiertage!$A:$C,3,FALSE),"")</f>
      </c>
      <c r="L33" s="22">
        <f>IF(WEEKDAY(I33,2)=1,"KW "&amp;TEXT(INT((I33-WEEKDAY(I33,2)-DATE(YEAR(I33+4-WEEKDAY(I33,2)),1,-10))/7),"0"),"")</f>
      </c>
      <c r="M33" s="83">
        <f>M30+1</f>
        <v>41010</v>
      </c>
      <c r="N33" s="78">
        <f>M33</f>
        <v>41010</v>
      </c>
      <c r="O33" s="17">
        <f>IF(NOT(ISNA(VLOOKUP(M33,Feiertage!$A:$C,3,FALSE))),VLOOKUP(M33,Feiertage!$A:$C,3,FALSE),"")</f>
      </c>
      <c r="P33" s="22">
        <f>IF(WEEKDAY(M33,2)=1,"KW "&amp;TEXT(INT((M33-WEEKDAY(M33,2)-DATE(YEAR(M33+4-WEEKDAY(M33,2)),1,-10))/7),"0"),"")</f>
      </c>
      <c r="Q33" s="83">
        <f>Q30+1</f>
        <v>41040</v>
      </c>
      <c r="R33" s="78">
        <f>Q33</f>
        <v>41040</v>
      </c>
      <c r="S33" s="17">
        <f>IF(NOT(ISNA(VLOOKUP(Q33,Feiertage!$A:$C,3,FALSE))),VLOOKUP(Q33,Feiertage!$A:$C,3,FALSE),"")</f>
      </c>
      <c r="T33" s="22">
        <f>IF(WEEKDAY(Q33,2)=1,"KW "&amp;TEXT(INT((Q33-WEEKDAY(Q33,2)-DATE(YEAR(Q33+4-WEEKDAY(Q33,2)),1,-10))/7),"0"),"")</f>
      </c>
      <c r="U33" s="83">
        <f>U30+1</f>
        <v>41071</v>
      </c>
      <c r="V33" s="78">
        <f>U33</f>
        <v>41071</v>
      </c>
      <c r="W33" s="17">
        <f>IF(NOT(ISNA(VLOOKUP(U33,Feiertage!$A:$C,3,FALSE))),VLOOKUP(U33,Feiertage!$A:$C,3,FALSE),"")</f>
      </c>
      <c r="X33" s="22" t="str">
        <f>IF(WEEKDAY(U33,2)=1,"KW "&amp;TEXT(INT((U33-WEEKDAY(U33,2)-DATE(YEAR(U33+4-WEEKDAY(U33,2)),1,-10))/7),"0"),"")</f>
        <v>KW 24</v>
      </c>
      <c r="Y33" s="83">
        <f>Y30+1</f>
        <v>41101</v>
      </c>
      <c r="Z33" s="78">
        <f>Y33</f>
        <v>41101</v>
      </c>
      <c r="AA33" s="17">
        <f>IF(NOT(ISNA(VLOOKUP(Y33,Feiertage!$A:$C,3,FALSE))),VLOOKUP(Y33,Feiertage!$A:$C,3,FALSE),"")</f>
      </c>
      <c r="AB33" s="22">
        <f>IF(WEEKDAY(Y33,2)=1,"KW "&amp;TEXT(INT((Y33-WEEKDAY(Y33,2)-DATE(YEAR(Y33+4-WEEKDAY(Y33,2)),1,-10))/7),"0"),"")</f>
      </c>
      <c r="AC33" s="83">
        <f>AC30+1</f>
        <v>41132</v>
      </c>
      <c r="AD33" s="78">
        <f>AC33</f>
        <v>41132</v>
      </c>
      <c r="AE33" s="17">
        <f>IF(NOT(ISNA(VLOOKUP(AC33,Feiertage!$A:$C,3,FALSE))),VLOOKUP(AC33,Feiertage!$A:$C,3,FALSE),"")</f>
      </c>
      <c r="AF33" s="22">
        <f>IF(WEEKDAY(AC33,2)=1,"KW "&amp;TEXT(INT((AC33-WEEKDAY(AC33,2)-DATE(YEAR(AC33+4-WEEKDAY(AC33,2)),1,-10))/7),"0"),"")</f>
      </c>
      <c r="AG33" s="83">
        <f>AG30+1</f>
        <v>41163</v>
      </c>
      <c r="AH33" s="78">
        <f>AG33</f>
        <v>41163</v>
      </c>
      <c r="AI33" s="17">
        <f>IF(NOT(ISNA(VLOOKUP(AG33,Feiertage!$A:$C,3,FALSE))),VLOOKUP(AG33,Feiertage!$A:$C,3,FALSE),"")</f>
      </c>
      <c r="AJ33" s="22">
        <f>IF(WEEKDAY(AG33,2)=1,"KW "&amp;TEXT(INT((AG33-WEEKDAY(AG33,2)-DATE(YEAR(AG33+4-WEEKDAY(AG33,2)),1,-10))/7),"0"),"")</f>
      </c>
      <c r="AK33" s="83">
        <f>AK30+1</f>
        <v>41193</v>
      </c>
      <c r="AL33" s="78">
        <f>AK33</f>
        <v>41193</v>
      </c>
      <c r="AM33" s="17">
        <f>IF(NOT(ISNA(VLOOKUP(AK33,Feiertage!$A:$C,3,FALSE))),VLOOKUP(AK33,Feiertage!$A:$C,3,FALSE),"")</f>
      </c>
      <c r="AN33" s="22">
        <f>IF(WEEKDAY(AK33,2)=1,"KW "&amp;TEXT(INT((AK33-WEEKDAY(AK33,2)-DATE(YEAR(AK33+4-WEEKDAY(AK33,2)),1,-10))/7),"0"),"")</f>
      </c>
      <c r="AO33" s="83">
        <f>AO30+1</f>
        <v>41224</v>
      </c>
      <c r="AP33" s="78">
        <f>AO33</f>
        <v>41224</v>
      </c>
      <c r="AQ33" s="17">
        <f>IF(NOT(ISNA(VLOOKUP(AO33,Feiertage!$A:$C,3,FALSE))),VLOOKUP(AO33,Feiertage!$A:$C,3,FALSE),"")</f>
      </c>
      <c r="AR33" s="22">
        <f>IF(WEEKDAY(AO33,2)=1,"KW "&amp;TEXT(INT((AO33-WEEKDAY(AO33,2)-DATE(YEAR(AO33+4-WEEKDAY(AO33,2)),1,-10))/7),"0"),"")</f>
      </c>
      <c r="AS33" s="83">
        <f>AS30+1</f>
        <v>41254</v>
      </c>
      <c r="AT33" s="78">
        <f>AS33</f>
        <v>41254</v>
      </c>
      <c r="AU33" s="17">
        <f>IF(NOT(ISNA(VLOOKUP(AS33,Feiertage!$A:$C,3,FALSE))),VLOOKUP(AS33,Feiertage!$A:$C,3,FALSE),"")</f>
      </c>
      <c r="AV33" s="22">
        <f>IF(WEEKDAY(AT33,2)=1,"KW "&amp;TEXT(INT((AT33-WEEKDAY(AT33,2)-DATE(YEAR(AT33+4-WEEKDAY(AT33,2)),1,-10))/7),"0"),"")</f>
      </c>
    </row>
    <row r="34" spans="1:48" ht="23.25" customHeight="1">
      <c r="A34" s="84"/>
      <c r="B34" s="79"/>
      <c r="C34" s="17"/>
      <c r="D34" s="19">
        <f>IF(OR(C33="F",C33="G"),VLOOKUP(A33,Feiertage!$A:$B,2,FALSE),"")</f>
      </c>
      <c r="E34" s="84"/>
      <c r="F34" s="79"/>
      <c r="G34" s="17"/>
      <c r="H34" s="19">
        <f>IF(OR(G33="F",G33="G"),VLOOKUP(E33,Feiertage!$A:$B,2,FALSE),"")</f>
      </c>
      <c r="I34" s="84"/>
      <c r="J34" s="79"/>
      <c r="K34" s="17"/>
      <c r="L34" s="19">
        <f>IF(OR(K33="F",K33="G"),VLOOKUP(I33,Feiertage!$A:$B,2,FALSE),"")</f>
      </c>
      <c r="M34" s="84"/>
      <c r="N34" s="79"/>
      <c r="O34" s="17"/>
      <c r="P34" s="19">
        <f>IF(OR(O33="F",O33="G"),VLOOKUP(M33,Feiertage!$A:$B,2,FALSE),"")</f>
      </c>
      <c r="Q34" s="84"/>
      <c r="R34" s="79"/>
      <c r="S34" s="17"/>
      <c r="T34" s="19">
        <f>IF(OR(S33="F",S33="G"),VLOOKUP(Q33,Feiertage!$A:$B,2,FALSE),"")</f>
      </c>
      <c r="U34" s="84"/>
      <c r="V34" s="79"/>
      <c r="W34" s="17"/>
      <c r="X34" s="19">
        <f>IF(OR(W33="F",W33="G"),VLOOKUP(U33,Feiertage!$A:$B,2,FALSE),"")</f>
      </c>
      <c r="Y34" s="84"/>
      <c r="Z34" s="79"/>
      <c r="AA34" s="17"/>
      <c r="AB34" s="19">
        <f>IF(OR(AA33="F",AA33="G"),VLOOKUP(Y33,Feiertage!$A:$B,2,FALSE),"")</f>
      </c>
      <c r="AC34" s="84"/>
      <c r="AD34" s="79"/>
      <c r="AE34" s="17"/>
      <c r="AF34" s="19">
        <f>IF(OR(AE33="F",AE33="G"),VLOOKUP(AC33,Feiertage!$A:$B,2,FALSE),"")</f>
      </c>
      <c r="AG34" s="84"/>
      <c r="AH34" s="79"/>
      <c r="AI34" s="17"/>
      <c r="AJ34" s="19">
        <f>IF(OR(AI33="F",AI33="G"),VLOOKUP(AG33,Feiertage!$A:$B,2,FALSE),"")</f>
      </c>
      <c r="AK34" s="84"/>
      <c r="AL34" s="79"/>
      <c r="AM34" s="17"/>
      <c r="AN34" s="19">
        <f>IF(OR(AM33="F",AM33="G"),VLOOKUP(AK33,Feiertage!$A:$B,2,FALSE),"")</f>
      </c>
      <c r="AO34" s="84"/>
      <c r="AP34" s="79"/>
      <c r="AQ34" s="17"/>
      <c r="AR34" s="19">
        <f>IF(OR(AQ33="F",AQ33="G"),VLOOKUP(AO33,Feiertage!$A:$B,2,FALSE),"")</f>
      </c>
      <c r="AS34" s="84"/>
      <c r="AT34" s="79"/>
      <c r="AU34" s="17"/>
      <c r="AV34" s="19">
        <f>IF(OR(AU33="F",AU33="G"),VLOOKUP(AT33,Feiertage!$A:$B,2,FALSE),"")</f>
      </c>
    </row>
    <row r="35" spans="1:48" ht="23.25" customHeight="1">
      <c r="A35" s="85"/>
      <c r="B35" s="20">
        <v>11</v>
      </c>
      <c r="C35" s="17"/>
      <c r="D35" s="21">
        <f>IF(ISNA(VLOOKUP(A33,Einstellungen!$J$5:$N$36,5,FALSE)),"",VLOOKUP(A33,Einstellungen!$J$5:$N$36,5,FALSE))</f>
      </c>
      <c r="E35" s="85"/>
      <c r="F35" s="20">
        <v>42</v>
      </c>
      <c r="G35" s="17"/>
      <c r="H35" s="21">
        <f>IF(ISNA(VLOOKUP(E33,Einstellungen!$J$5:$N$36,5,FALSE)),"",VLOOKUP(E33,Einstellungen!$J$5:$N$36,5,FALSE))</f>
      </c>
      <c r="I35" s="85"/>
      <c r="J35" s="20">
        <f>J32+1</f>
        <v>71</v>
      </c>
      <c r="K35" s="17"/>
      <c r="L35" s="21">
        <f>IF(ISNA(VLOOKUP(I33,Einstellungen!$J$5:$N$36,5,FALSE)),"",VLOOKUP(I33,Einstellungen!$J$5:$N$36,5,FALSE))</f>
      </c>
      <c r="M35" s="85"/>
      <c r="N35" s="20">
        <f>N32+1</f>
        <v>102</v>
      </c>
      <c r="O35" s="17"/>
      <c r="P35" s="21">
        <f>IF(ISNA(VLOOKUP(M33,Einstellungen!$J$5:$N$36,5,FALSE)),"",VLOOKUP(M33,Einstellungen!$J$5:$N$36,5,FALSE))</f>
      </c>
      <c r="Q35" s="85"/>
      <c r="R35" s="20">
        <f>R32+1</f>
        <v>132</v>
      </c>
      <c r="S35" s="17"/>
      <c r="T35" s="21">
        <f>IF(ISNA(VLOOKUP(Q33,Einstellungen!$J$5:$N$36,5,FALSE)),"",VLOOKUP(Q33,Einstellungen!$J$5:$N$36,5,FALSE))</f>
      </c>
      <c r="U35" s="85"/>
      <c r="V35" s="20">
        <f>V32+1</f>
        <v>163</v>
      </c>
      <c r="W35" s="17"/>
      <c r="X35" s="21">
        <f>IF(ISNA(VLOOKUP(U33,Einstellungen!$J$5:$N$36,5,FALSE)),"",VLOOKUP(U33,Einstellungen!$J$5:$N$36,5,FALSE))</f>
      </c>
      <c r="Y35" s="85"/>
      <c r="Z35" s="20">
        <f>Z32+1</f>
        <v>193</v>
      </c>
      <c r="AA35" s="17"/>
      <c r="AB35" s="21">
        <f>IF(ISNA(VLOOKUP(Y33,Einstellungen!$J$5:$N$36,5,FALSE)),"",VLOOKUP(Y33,Einstellungen!$J$5:$N$36,5,FALSE))</f>
      </c>
      <c r="AC35" s="85"/>
      <c r="AD35" s="20">
        <f>AD32+1</f>
        <v>224</v>
      </c>
      <c r="AE35" s="17"/>
      <c r="AF35" s="21">
        <f>IF(ISNA(VLOOKUP(AC33,Einstellungen!$J$5:$N$36,5,FALSE)),"",VLOOKUP(AC33,Einstellungen!$J$5:$N$36,5,FALSE))</f>
      </c>
      <c r="AG35" s="85"/>
      <c r="AH35" s="20">
        <f>AH32+1</f>
        <v>255</v>
      </c>
      <c r="AI35" s="17"/>
      <c r="AJ35" s="21">
        <f>IF(ISNA(VLOOKUP(AG33,Einstellungen!$J$5:$N$36,5,FALSE)),"",VLOOKUP(AG33,Einstellungen!$J$5:$N$36,5,FALSE))</f>
      </c>
      <c r="AK35" s="85"/>
      <c r="AL35" s="20">
        <f>AL32+1</f>
        <v>285</v>
      </c>
      <c r="AM35" s="17"/>
      <c r="AN35" s="21">
        <f>IF(ISNA(VLOOKUP(AK33,Einstellungen!$J$5:$N$36,5,FALSE)),"",VLOOKUP(AK33,Einstellungen!$J$5:$N$36,5,FALSE))</f>
      </c>
      <c r="AO35" s="85"/>
      <c r="AP35" s="20">
        <f>AP32+1</f>
        <v>316</v>
      </c>
      <c r="AQ35" s="17"/>
      <c r="AR35" s="21">
        <f>IF(ISNA(VLOOKUP(AO33,Einstellungen!$J$5:$N$36,5,FALSE)),"",VLOOKUP(AO33,Einstellungen!$J$5:$N$36,5,FALSE))</f>
      </c>
      <c r="AS35" s="85"/>
      <c r="AT35" s="20">
        <f>AT32+1</f>
        <v>346</v>
      </c>
      <c r="AU35" s="17"/>
      <c r="AV35" s="21">
        <f>IF(ISNA(VLOOKUP(AS33,Einstellungen!$J$5:$N$36,5,FALSE)),"",VLOOKUP(AS33,Einstellungen!$J$5:$N$36,5,FALSE))</f>
      </c>
    </row>
    <row r="36" spans="1:48" ht="23.25" customHeight="1">
      <c r="A36" s="83">
        <f>A33+1</f>
        <v>40920</v>
      </c>
      <c r="B36" s="78">
        <f>A36</f>
        <v>40920</v>
      </c>
      <c r="C36" s="17">
        <f>IF(NOT(ISNA(VLOOKUP(A36,Feiertage!$A:$C,3,FALSE))),VLOOKUP(A36,Feiertage!$A:$C,3,FALSE),"")</f>
      </c>
      <c r="D36" s="22">
        <f>IF(WEEKDAY(A36,2)=1,"KW "&amp;TEXT(INT((A36-WEEKDAY(A36,2)-DATE(YEAR(A36+4-WEEKDAY(A36,2)),1,-10))/7),"0"),"")</f>
      </c>
      <c r="E36" s="83">
        <f>E33+1</f>
        <v>40951</v>
      </c>
      <c r="F36" s="78">
        <f>E36</f>
        <v>40951</v>
      </c>
      <c r="G36" s="17">
        <f>IF(NOT(ISNA(VLOOKUP(E36,Feiertage!$A:$C,3,FALSE))),VLOOKUP(E36,Feiertage!$A:$C,3,FALSE),"")</f>
      </c>
      <c r="H36" s="22">
        <f>IF(WEEKDAY(E36,2)=1,"KW "&amp;TEXT(INT((E36-WEEKDAY(E36,2)-DATE(YEAR(E36+4-WEEKDAY(E36,2)),1,-10))/7),"0"),"")</f>
      </c>
      <c r="I36" s="83">
        <f>I33+1</f>
        <v>40980</v>
      </c>
      <c r="J36" s="78">
        <f>I36</f>
        <v>40980</v>
      </c>
      <c r="K36" s="17">
        <f>IF(NOT(ISNA(VLOOKUP(I36,Feiertage!$A:$C,3,FALSE))),VLOOKUP(I36,Feiertage!$A:$C,3,FALSE),"")</f>
      </c>
      <c r="L36" s="22" t="str">
        <f>IF(WEEKDAY(I36,2)=1,"KW "&amp;TEXT(INT((I36-WEEKDAY(I36,2)-DATE(YEAR(I36+4-WEEKDAY(I36,2)),1,-10))/7),"0"),"")</f>
        <v>KW 11</v>
      </c>
      <c r="M36" s="83">
        <f>M33+1</f>
        <v>41011</v>
      </c>
      <c r="N36" s="78">
        <f>M36</f>
        <v>41011</v>
      </c>
      <c r="O36" s="17">
        <f>IF(NOT(ISNA(VLOOKUP(M36,Feiertage!$A:$C,3,FALSE))),VLOOKUP(M36,Feiertage!$A:$C,3,FALSE),"")</f>
      </c>
      <c r="P36" s="22">
        <f>IF(WEEKDAY(M36,2)=1,"KW "&amp;TEXT(INT((M36-WEEKDAY(M36,2)-DATE(YEAR(M36+4-WEEKDAY(M36,2)),1,-10))/7),"0"),"")</f>
      </c>
      <c r="Q36" s="83">
        <f>Q33+1</f>
        <v>41041</v>
      </c>
      <c r="R36" s="78">
        <f>Q36</f>
        <v>41041</v>
      </c>
      <c r="S36" s="17">
        <f>IF(NOT(ISNA(VLOOKUP(Q36,Feiertage!$A:$C,3,FALSE))),VLOOKUP(Q36,Feiertage!$A:$C,3,FALSE),"")</f>
      </c>
      <c r="T36" s="22">
        <f>IF(WEEKDAY(Q36,2)=1,"KW "&amp;TEXT(INT((Q36-WEEKDAY(Q36,2)-DATE(YEAR(Q36+4-WEEKDAY(Q36,2)),1,-10))/7),"0"),"")</f>
      </c>
      <c r="U36" s="83">
        <f>U33+1</f>
        <v>41072</v>
      </c>
      <c r="V36" s="78">
        <f>U36</f>
        <v>41072</v>
      </c>
      <c r="W36" s="17">
        <f>IF(NOT(ISNA(VLOOKUP(U36,Feiertage!$A:$C,3,FALSE))),VLOOKUP(U36,Feiertage!$A:$C,3,FALSE),"")</f>
      </c>
      <c r="X36" s="22">
        <f>IF(WEEKDAY(U36,2)=1,"KW "&amp;TEXT(INT((U36-WEEKDAY(U36,2)-DATE(YEAR(U36+4-WEEKDAY(U36,2)),1,-10))/7),"0"),"")</f>
      </c>
      <c r="Y36" s="83">
        <f>Y33+1</f>
        <v>41102</v>
      </c>
      <c r="Z36" s="78">
        <f>Y36</f>
        <v>41102</v>
      </c>
      <c r="AA36" s="17">
        <f>IF(NOT(ISNA(VLOOKUP(Y36,Feiertage!$A:$C,3,FALSE))),VLOOKUP(Y36,Feiertage!$A:$C,3,FALSE),"")</f>
      </c>
      <c r="AB36" s="22">
        <f>IF(WEEKDAY(Y36,2)=1,"KW "&amp;TEXT(INT((Y36-WEEKDAY(Y36,2)-DATE(YEAR(Y36+4-WEEKDAY(Y36,2)),1,-10))/7),"0"),"")</f>
      </c>
      <c r="AC36" s="83">
        <f>AC33+1</f>
        <v>41133</v>
      </c>
      <c r="AD36" s="78">
        <f>AC36</f>
        <v>41133</v>
      </c>
      <c r="AE36" s="17">
        <f>IF(NOT(ISNA(VLOOKUP(AC36,Feiertage!$A:$C,3,FALSE))),VLOOKUP(AC36,Feiertage!$A:$C,3,FALSE),"")</f>
      </c>
      <c r="AF36" s="22">
        <f>IF(WEEKDAY(AC36,2)=1,"KW "&amp;TEXT(INT((AC36-WEEKDAY(AC36,2)-DATE(YEAR(AC36+4-WEEKDAY(AC36,2)),1,-10))/7),"0"),"")</f>
      </c>
      <c r="AG36" s="83">
        <f>AG33+1</f>
        <v>41164</v>
      </c>
      <c r="AH36" s="78">
        <f>AG36</f>
        <v>41164</v>
      </c>
      <c r="AI36" s="17">
        <f>IF(NOT(ISNA(VLOOKUP(AG36,Feiertage!$A:$C,3,FALSE))),VLOOKUP(AG36,Feiertage!$A:$C,3,FALSE),"")</f>
      </c>
      <c r="AJ36" s="22">
        <f>IF(WEEKDAY(AG36,2)=1,"KW "&amp;TEXT(INT((AG36-WEEKDAY(AG36,2)-DATE(YEAR(AG36+4-WEEKDAY(AG36,2)),1,-10))/7),"0"),"")</f>
      </c>
      <c r="AK36" s="83">
        <f>AK33+1</f>
        <v>41194</v>
      </c>
      <c r="AL36" s="78">
        <f>AK36</f>
        <v>41194</v>
      </c>
      <c r="AM36" s="17">
        <f>IF(NOT(ISNA(VLOOKUP(AK36,Feiertage!$A:$C,3,FALSE))),VLOOKUP(AK36,Feiertage!$A:$C,3,FALSE),"")</f>
      </c>
      <c r="AN36" s="22">
        <f>IF(WEEKDAY(AK36,2)=1,"KW "&amp;TEXT(INT((AK36-WEEKDAY(AK36,2)-DATE(YEAR(AK36+4-WEEKDAY(AK36,2)),1,-10))/7),"0"),"")</f>
      </c>
      <c r="AO36" s="83">
        <f>AO33+1</f>
        <v>41225</v>
      </c>
      <c r="AP36" s="78">
        <f>AO36</f>
        <v>41225</v>
      </c>
      <c r="AQ36" s="17">
        <f>IF(NOT(ISNA(VLOOKUP(AO36,Feiertage!$A:$C,3,FALSE))),VLOOKUP(AO36,Feiertage!$A:$C,3,FALSE),"")</f>
      </c>
      <c r="AR36" s="22" t="str">
        <f>IF(WEEKDAY(AO36,2)=1,"KW "&amp;TEXT(INT((AO36-WEEKDAY(AO36,2)-DATE(YEAR(AO36+4-WEEKDAY(AO36,2)),1,-10))/7),"0"),"")</f>
        <v>KW 46</v>
      </c>
      <c r="AS36" s="83">
        <f>AS33+1</f>
        <v>41255</v>
      </c>
      <c r="AT36" s="78">
        <f>AS36</f>
        <v>41255</v>
      </c>
      <c r="AU36" s="17">
        <f>IF(NOT(ISNA(VLOOKUP(AS36,Feiertage!$A:$C,3,FALSE))),VLOOKUP(AS36,Feiertage!$A:$C,3,FALSE),"")</f>
      </c>
      <c r="AV36" s="22">
        <f>IF(WEEKDAY(AT36,2)=1,"KW "&amp;TEXT(INT((AT36-WEEKDAY(AT36,2)-DATE(YEAR(AT36+4-WEEKDAY(AT36,2)),1,-10))/7),"0"),"")</f>
      </c>
    </row>
    <row r="37" spans="1:48" ht="23.25" customHeight="1">
      <c r="A37" s="84"/>
      <c r="B37" s="79"/>
      <c r="C37" s="17"/>
      <c r="D37" s="19">
        <f>IF(OR(C36="F",C36="G"),VLOOKUP(A36,Feiertage!$A:$B,2,FALSE),"")</f>
      </c>
      <c r="E37" s="84"/>
      <c r="F37" s="79"/>
      <c r="G37" s="17"/>
      <c r="H37" s="19">
        <f>IF(OR(G36="F",G36="G"),VLOOKUP(E36,Feiertage!$A:$B,2,FALSE),"")</f>
      </c>
      <c r="I37" s="84"/>
      <c r="J37" s="79"/>
      <c r="K37" s="17"/>
      <c r="L37" s="19">
        <f>IF(OR(K36="F",K36="G"),VLOOKUP(I36,Feiertage!$A:$B,2,FALSE),"")</f>
      </c>
      <c r="M37" s="84"/>
      <c r="N37" s="79"/>
      <c r="O37" s="17"/>
      <c r="P37" s="19">
        <f>IF(OR(O36="F",O36="G"),VLOOKUP(M36,Feiertage!$A:$B,2,FALSE),"")</f>
      </c>
      <c r="Q37" s="84"/>
      <c r="R37" s="79"/>
      <c r="S37" s="17"/>
      <c r="T37" s="19">
        <f>IF(OR(S36="F",S36="G"),VLOOKUP(Q36,Feiertage!$A:$B,2,FALSE),"")</f>
      </c>
      <c r="U37" s="84"/>
      <c r="V37" s="79"/>
      <c r="W37" s="17"/>
      <c r="X37" s="19">
        <f>IF(OR(W36="F",W36="G"),VLOOKUP(U36,Feiertage!$A:$B,2,FALSE),"")</f>
      </c>
      <c r="Y37" s="84"/>
      <c r="Z37" s="79"/>
      <c r="AA37" s="17"/>
      <c r="AB37" s="19">
        <f>IF(OR(AA36="F",AA36="G"),VLOOKUP(Y36,Feiertage!$A:$B,2,FALSE),"")</f>
      </c>
      <c r="AC37" s="84"/>
      <c r="AD37" s="79"/>
      <c r="AE37" s="17"/>
      <c r="AF37" s="19">
        <f>IF(OR(AE36="F",AE36="G"),VLOOKUP(AC36,Feiertage!$A:$B,2,FALSE),"")</f>
      </c>
      <c r="AG37" s="84"/>
      <c r="AH37" s="79"/>
      <c r="AI37" s="17"/>
      <c r="AJ37" s="19">
        <f>IF(OR(AI36="F",AI36="G"),VLOOKUP(AG36,Feiertage!$A:$B,2,FALSE),"")</f>
      </c>
      <c r="AK37" s="84"/>
      <c r="AL37" s="79"/>
      <c r="AM37" s="17"/>
      <c r="AN37" s="19">
        <f>IF(OR(AM36="F",AM36="G"),VLOOKUP(AK36,Feiertage!$A:$B,2,FALSE),"")</f>
      </c>
      <c r="AO37" s="84"/>
      <c r="AP37" s="79"/>
      <c r="AQ37" s="17"/>
      <c r="AR37" s="19">
        <f>IF(OR(AQ36="F",AQ36="G"),VLOOKUP(AO36,Feiertage!$A:$B,2,FALSE),"")</f>
      </c>
      <c r="AS37" s="84"/>
      <c r="AT37" s="79"/>
      <c r="AU37" s="17"/>
      <c r="AV37" s="19">
        <f>IF(OR(AU36="F",AU36="G"),VLOOKUP(AT36,Feiertage!$A:$B,2,FALSE),"")</f>
      </c>
    </row>
    <row r="38" spans="1:48" ht="23.25" customHeight="1">
      <c r="A38" s="85"/>
      <c r="B38" s="20">
        <v>12</v>
      </c>
      <c r="C38" s="17"/>
      <c r="D38" s="21">
        <f>IF(ISNA(VLOOKUP(A36,Einstellungen!$J$5:$N$36,5,FALSE)),"",VLOOKUP(A36,Einstellungen!$J$5:$N$36,5,FALSE))</f>
      </c>
      <c r="E38" s="85"/>
      <c r="F38" s="20">
        <v>43</v>
      </c>
      <c r="G38" s="17"/>
      <c r="H38" s="21">
        <f>IF(ISNA(VLOOKUP(E36,Einstellungen!$J$5:$N$36,5,FALSE)),"",VLOOKUP(E36,Einstellungen!$J$5:$N$36,5,FALSE))</f>
      </c>
      <c r="I38" s="85"/>
      <c r="J38" s="20">
        <f>J35+1</f>
        <v>72</v>
      </c>
      <c r="K38" s="17"/>
      <c r="L38" s="21">
        <f>IF(ISNA(VLOOKUP(I36,Einstellungen!$J$5:$N$36,5,FALSE)),"",VLOOKUP(I36,Einstellungen!$J$5:$N$36,5,FALSE))</f>
      </c>
      <c r="M38" s="85"/>
      <c r="N38" s="20">
        <f>N35+1</f>
        <v>103</v>
      </c>
      <c r="O38" s="17"/>
      <c r="P38" s="21">
        <f>IF(ISNA(VLOOKUP(M36,Einstellungen!$J$5:$N$36,5,FALSE)),"",VLOOKUP(M36,Einstellungen!$J$5:$N$36,5,FALSE))</f>
      </c>
      <c r="Q38" s="85"/>
      <c r="R38" s="20">
        <f>R35+1</f>
        <v>133</v>
      </c>
      <c r="S38" s="17"/>
      <c r="T38" s="21">
        <f>IF(ISNA(VLOOKUP(Q36,Einstellungen!$J$5:$N$36,5,FALSE)),"",VLOOKUP(Q36,Einstellungen!$J$5:$N$36,5,FALSE))</f>
      </c>
      <c r="U38" s="85"/>
      <c r="V38" s="20">
        <f>V35+1</f>
        <v>164</v>
      </c>
      <c r="W38" s="17"/>
      <c r="X38" s="21">
        <f>IF(ISNA(VLOOKUP(U36,Einstellungen!$J$5:$N$36,5,FALSE)),"",VLOOKUP(U36,Einstellungen!$J$5:$N$36,5,FALSE))</f>
      </c>
      <c r="Y38" s="85"/>
      <c r="Z38" s="20">
        <f>Z35+1</f>
        <v>194</v>
      </c>
      <c r="AA38" s="17"/>
      <c r="AB38" s="21">
        <f>IF(ISNA(VLOOKUP(Y36,Einstellungen!$J$5:$N$36,5,FALSE)),"",VLOOKUP(Y36,Einstellungen!$J$5:$N$36,5,FALSE))</f>
      </c>
      <c r="AC38" s="85"/>
      <c r="AD38" s="20">
        <f>AD35+1</f>
        <v>225</v>
      </c>
      <c r="AE38" s="17"/>
      <c r="AF38" s="21">
        <f>IF(ISNA(VLOOKUP(AC36,Einstellungen!$J$5:$N$36,5,FALSE)),"",VLOOKUP(AC36,Einstellungen!$J$5:$N$36,5,FALSE))</f>
      </c>
      <c r="AG38" s="85"/>
      <c r="AH38" s="20">
        <f>AH35+1</f>
        <v>256</v>
      </c>
      <c r="AI38" s="17"/>
      <c r="AJ38" s="21">
        <f>IF(ISNA(VLOOKUP(AG36,Einstellungen!$J$5:$N$36,5,FALSE)),"",VLOOKUP(AG36,Einstellungen!$J$5:$N$36,5,FALSE))</f>
      </c>
      <c r="AK38" s="85"/>
      <c r="AL38" s="20">
        <f>AL35+1</f>
        <v>286</v>
      </c>
      <c r="AM38" s="17"/>
      <c r="AN38" s="21">
        <f>IF(ISNA(VLOOKUP(AK36,Einstellungen!$J$5:$N$36,5,FALSE)),"",VLOOKUP(AK36,Einstellungen!$J$5:$N$36,5,FALSE))</f>
      </c>
      <c r="AO38" s="85"/>
      <c r="AP38" s="20">
        <f>AP35+1</f>
        <v>317</v>
      </c>
      <c r="AQ38" s="17"/>
      <c r="AR38" s="21">
        <f>IF(ISNA(VLOOKUP(AO36,Einstellungen!$J$5:$N$36,5,FALSE)),"",VLOOKUP(AO36,Einstellungen!$J$5:$N$36,5,FALSE))</f>
      </c>
      <c r="AS38" s="85"/>
      <c r="AT38" s="20">
        <f>AT35+1</f>
        <v>347</v>
      </c>
      <c r="AU38" s="17"/>
      <c r="AV38" s="21">
        <f>IF(ISNA(VLOOKUP(AS36,Einstellungen!$J$5:$N$36,5,FALSE)),"",VLOOKUP(AS36,Einstellungen!$J$5:$N$36,5,FALSE))</f>
      </c>
    </row>
    <row r="39" spans="1:48" ht="23.25" customHeight="1">
      <c r="A39" s="83">
        <f>A36+1</f>
        <v>40921</v>
      </c>
      <c r="B39" s="78">
        <f>A39</f>
        <v>40921</v>
      </c>
      <c r="C39" s="17">
        <f>IF(NOT(ISNA(VLOOKUP(A39,Feiertage!$A:$C,3,FALSE))),VLOOKUP(A39,Feiertage!$A:$C,3,FALSE),"")</f>
      </c>
      <c r="D39" s="22">
        <f>IF(WEEKDAY(A39,2)=1,"KW "&amp;TEXT(INT((A39-WEEKDAY(A39,2)-DATE(YEAR(A39+4-WEEKDAY(A39,2)),1,-10))/7),"0"),"")</f>
      </c>
      <c r="E39" s="83">
        <f>E36+1</f>
        <v>40952</v>
      </c>
      <c r="F39" s="78">
        <f>E39</f>
        <v>40952</v>
      </c>
      <c r="G39" s="17">
        <f>IF(NOT(ISNA(VLOOKUP(E39,Feiertage!$A:$C,3,FALSE))),VLOOKUP(E39,Feiertage!$A:$C,3,FALSE),"")</f>
      </c>
      <c r="H39" s="22" t="str">
        <f>IF(WEEKDAY(E39,2)=1,"KW "&amp;TEXT(INT((E39-WEEKDAY(E39,2)-DATE(YEAR(E39+4-WEEKDAY(E39,2)),1,-10))/7),"0"),"")</f>
        <v>KW 7</v>
      </c>
      <c r="I39" s="83">
        <f>I36+1</f>
        <v>40981</v>
      </c>
      <c r="J39" s="78">
        <f>I39</f>
        <v>40981</v>
      </c>
      <c r="K39" s="17">
        <f>IF(NOT(ISNA(VLOOKUP(I39,Feiertage!$A:$C,3,FALSE))),VLOOKUP(I39,Feiertage!$A:$C,3,FALSE),"")</f>
      </c>
      <c r="L39" s="22">
        <f>IF(WEEKDAY(I39,2)=1,"KW "&amp;TEXT(INT((I39-WEEKDAY(I39,2)-DATE(YEAR(I39+4-WEEKDAY(I39,2)),1,-10))/7),"0"),"")</f>
      </c>
      <c r="M39" s="83">
        <f>M36+1</f>
        <v>41012</v>
      </c>
      <c r="N39" s="78">
        <f>M39</f>
        <v>41012</v>
      </c>
      <c r="O39" s="17">
        <f>IF(NOT(ISNA(VLOOKUP(M39,Feiertage!$A:$C,3,FALSE))),VLOOKUP(M39,Feiertage!$A:$C,3,FALSE),"")</f>
      </c>
      <c r="P39" s="22">
        <f>IF(WEEKDAY(M39,2)=1,"KW "&amp;TEXT(INT((M39-WEEKDAY(M39,2)-DATE(YEAR(M39+4-WEEKDAY(M39,2)),1,-10))/7),"0"),"")</f>
      </c>
      <c r="Q39" s="83">
        <f>Q36+1</f>
        <v>41042</v>
      </c>
      <c r="R39" s="78">
        <f>Q39</f>
        <v>41042</v>
      </c>
      <c r="S39" s="17">
        <f>IF(NOT(ISNA(VLOOKUP(Q39,Feiertage!$A:$C,3,FALSE))),VLOOKUP(Q39,Feiertage!$A:$C,3,FALSE),"")</f>
      </c>
      <c r="T39" s="22">
        <f>IF(WEEKDAY(Q39,2)=1,"KW "&amp;TEXT(INT((Q39-WEEKDAY(Q39,2)-DATE(YEAR(Q39+4-WEEKDAY(Q39,2)),1,-10))/7),"0"),"")</f>
      </c>
      <c r="U39" s="83">
        <f>U36+1</f>
        <v>41073</v>
      </c>
      <c r="V39" s="78">
        <f>U39</f>
        <v>41073</v>
      </c>
      <c r="W39" s="17">
        <f>IF(NOT(ISNA(VLOOKUP(U39,Feiertage!$A:$C,3,FALSE))),VLOOKUP(U39,Feiertage!$A:$C,3,FALSE),"")</f>
      </c>
      <c r="X39" s="22">
        <f>IF(WEEKDAY(U39,2)=1,"KW "&amp;TEXT(INT((U39-WEEKDAY(U39,2)-DATE(YEAR(U39+4-WEEKDAY(U39,2)),1,-10))/7),"0"),"")</f>
      </c>
      <c r="Y39" s="83">
        <f>Y36+1</f>
        <v>41103</v>
      </c>
      <c r="Z39" s="78">
        <f>Y39</f>
        <v>41103</v>
      </c>
      <c r="AA39" s="17">
        <f>IF(NOT(ISNA(VLOOKUP(Y39,Feiertage!$A:$C,3,FALSE))),VLOOKUP(Y39,Feiertage!$A:$C,3,FALSE),"")</f>
      </c>
      <c r="AB39" s="22">
        <f>IF(WEEKDAY(Y39,2)=1,"KW "&amp;TEXT(INT((Y39-WEEKDAY(Y39,2)-DATE(YEAR(Y39+4-WEEKDAY(Y39,2)),1,-10))/7),"0"),"")</f>
      </c>
      <c r="AC39" s="83">
        <f>AC36+1</f>
        <v>41134</v>
      </c>
      <c r="AD39" s="78">
        <f>AC39</f>
        <v>41134</v>
      </c>
      <c r="AE39" s="17">
        <f>IF(NOT(ISNA(VLOOKUP(AC39,Feiertage!$A:$C,3,FALSE))),VLOOKUP(AC39,Feiertage!$A:$C,3,FALSE),"")</f>
      </c>
      <c r="AF39" s="22" t="str">
        <f>IF(WEEKDAY(AC39,2)=1,"KW "&amp;TEXT(INT((AC39-WEEKDAY(AC39,2)-DATE(YEAR(AC39+4-WEEKDAY(AC39,2)),1,-10))/7),"0"),"")</f>
        <v>KW 33</v>
      </c>
      <c r="AG39" s="83">
        <f>AG36+1</f>
        <v>41165</v>
      </c>
      <c r="AH39" s="78">
        <f>AG39</f>
        <v>41165</v>
      </c>
      <c r="AI39" s="17">
        <f>IF(NOT(ISNA(VLOOKUP(AG39,Feiertage!$A:$C,3,FALSE))),VLOOKUP(AG39,Feiertage!$A:$C,3,FALSE),"")</f>
      </c>
      <c r="AJ39" s="22">
        <f>IF(WEEKDAY(AG39,2)=1,"KW "&amp;TEXT(INT((AG39-WEEKDAY(AG39,2)-DATE(YEAR(AG39+4-WEEKDAY(AG39,2)),1,-10))/7),"0"),"")</f>
      </c>
      <c r="AK39" s="83">
        <f>AK36+1</f>
        <v>41195</v>
      </c>
      <c r="AL39" s="78">
        <f>AK39</f>
        <v>41195</v>
      </c>
      <c r="AM39" s="17">
        <f>IF(NOT(ISNA(VLOOKUP(AK39,Feiertage!$A:$C,3,FALSE))),VLOOKUP(AK39,Feiertage!$A:$C,3,FALSE),"")</f>
      </c>
      <c r="AN39" s="22">
        <f>IF(WEEKDAY(AK39,2)=1,"KW "&amp;TEXT(INT((AK39-WEEKDAY(AK39,2)-DATE(YEAR(AK39+4-WEEKDAY(AK39,2)),1,-10))/7),"0"),"")</f>
      </c>
      <c r="AO39" s="83">
        <f>AO36+1</f>
        <v>41226</v>
      </c>
      <c r="AP39" s="78">
        <f>AO39</f>
        <v>41226</v>
      </c>
      <c r="AQ39" s="17">
        <f>IF(NOT(ISNA(VLOOKUP(AO39,Feiertage!$A:$C,3,FALSE))),VLOOKUP(AO39,Feiertage!$A:$C,3,FALSE),"")</f>
      </c>
      <c r="AR39" s="22">
        <f>IF(WEEKDAY(AO39,2)=1,"KW "&amp;TEXT(INT((AO39-WEEKDAY(AO39,2)-DATE(YEAR(AO39+4-WEEKDAY(AO39,2)),1,-10))/7),"0"),"")</f>
      </c>
      <c r="AS39" s="83">
        <f>AS36+1</f>
        <v>41256</v>
      </c>
      <c r="AT39" s="78">
        <f>AS39</f>
        <v>41256</v>
      </c>
      <c r="AU39" s="17">
        <f>IF(NOT(ISNA(VLOOKUP(AS39,Feiertage!$A:$C,3,FALSE))),VLOOKUP(AS39,Feiertage!$A:$C,3,FALSE),"")</f>
      </c>
      <c r="AV39" s="22">
        <f>IF(WEEKDAY(AT39,2)=1,"KW "&amp;TEXT(INT((AT39-WEEKDAY(AT39,2)-DATE(YEAR(AT39+4-WEEKDAY(AT39,2)),1,-10))/7),"0"),"")</f>
      </c>
    </row>
    <row r="40" spans="1:48" ht="23.25" customHeight="1">
      <c r="A40" s="84"/>
      <c r="B40" s="79"/>
      <c r="C40" s="17"/>
      <c r="D40" s="19">
        <f>IF(OR(C39="F",C39="G"),VLOOKUP(A39,Feiertage!$A:$B,2,FALSE),"")</f>
      </c>
      <c r="E40" s="84"/>
      <c r="F40" s="79"/>
      <c r="G40" s="17"/>
      <c r="H40" s="19">
        <f>IF(OR(G39="F",G39="G"),VLOOKUP(E39,Feiertage!$A:$B,2,FALSE),"")</f>
      </c>
      <c r="I40" s="84"/>
      <c r="J40" s="79"/>
      <c r="K40" s="17"/>
      <c r="L40" s="19">
        <f>IF(OR(K39="F",K39="G"),VLOOKUP(I39,Feiertage!$A:$B,2,FALSE),"")</f>
      </c>
      <c r="M40" s="84"/>
      <c r="N40" s="79"/>
      <c r="O40" s="17"/>
      <c r="P40" s="19">
        <f>IF(OR(O39="F",O39="G"),VLOOKUP(M39,Feiertage!$A:$B,2,FALSE),"")</f>
      </c>
      <c r="Q40" s="84"/>
      <c r="R40" s="79"/>
      <c r="S40" s="17"/>
      <c r="T40" s="19">
        <f>IF(OR(S39="F",S39="G"),VLOOKUP(Q39,Feiertage!$A:$B,2,FALSE),"")</f>
      </c>
      <c r="U40" s="84"/>
      <c r="V40" s="79"/>
      <c r="W40" s="17"/>
      <c r="X40" s="19">
        <f>IF(OR(W39="F",W39="G"),VLOOKUP(U39,Feiertage!$A:$B,2,FALSE),"")</f>
      </c>
      <c r="Y40" s="84"/>
      <c r="Z40" s="79"/>
      <c r="AA40" s="17"/>
      <c r="AB40" s="19">
        <f>IF(OR(AA39="F",AA39="G"),VLOOKUP(Y39,Feiertage!$A:$B,2,FALSE),"")</f>
      </c>
      <c r="AC40" s="84"/>
      <c r="AD40" s="79"/>
      <c r="AE40" s="17"/>
      <c r="AF40" s="19">
        <f>IF(OR(AE39="F",AE39="G"),VLOOKUP(AC39,Feiertage!$A:$B,2,FALSE),"")</f>
      </c>
      <c r="AG40" s="84"/>
      <c r="AH40" s="79"/>
      <c r="AI40" s="17"/>
      <c r="AJ40" s="19">
        <f>IF(OR(AI39="F",AI39="G"),VLOOKUP(AG39,Feiertage!$A:$B,2,FALSE),"")</f>
      </c>
      <c r="AK40" s="84"/>
      <c r="AL40" s="79"/>
      <c r="AM40" s="17"/>
      <c r="AN40" s="19">
        <f>IF(OR(AM39="F",AM39="G"),VLOOKUP(AK39,Feiertage!$A:$B,2,FALSE),"")</f>
      </c>
      <c r="AO40" s="84"/>
      <c r="AP40" s="79"/>
      <c r="AQ40" s="17"/>
      <c r="AR40" s="19">
        <f>IF(OR(AQ39="F",AQ39="G"),VLOOKUP(AO39,Feiertage!$A:$B,2,FALSE),"")</f>
      </c>
      <c r="AS40" s="84"/>
      <c r="AT40" s="79"/>
      <c r="AU40" s="17"/>
      <c r="AV40" s="19">
        <f>IF(OR(AU39="F",AU39="G"),VLOOKUP(AT39,Feiertage!$A:$B,2,FALSE),"")</f>
      </c>
    </row>
    <row r="41" spans="1:48" ht="23.25" customHeight="1">
      <c r="A41" s="85"/>
      <c r="B41" s="20">
        <v>13</v>
      </c>
      <c r="C41" s="17"/>
      <c r="D41" s="21">
        <f>IF(ISNA(VLOOKUP(A39,Einstellungen!$J$5:$N$36,5,FALSE)),"",VLOOKUP(A39,Einstellungen!$J$5:$N$36,5,FALSE))</f>
      </c>
      <c r="E41" s="85"/>
      <c r="F41" s="20">
        <v>44</v>
      </c>
      <c r="G41" s="17"/>
      <c r="H41" s="21">
        <f>IF(ISNA(VLOOKUP(E39,Einstellungen!$J$5:$N$36,5,FALSE)),"",VLOOKUP(E39,Einstellungen!$J$5:$N$36,5,FALSE))</f>
      </c>
      <c r="I41" s="85"/>
      <c r="J41" s="20">
        <f>J38+1</f>
        <v>73</v>
      </c>
      <c r="K41" s="17"/>
      <c r="L41" s="21">
        <f>IF(ISNA(VLOOKUP(I39,Einstellungen!$J$5:$N$36,5,FALSE)),"",VLOOKUP(I39,Einstellungen!$J$5:$N$36,5,FALSE))</f>
      </c>
      <c r="M41" s="85"/>
      <c r="N41" s="20">
        <f>N38+1</f>
        <v>104</v>
      </c>
      <c r="O41" s="17"/>
      <c r="P41" s="21">
        <f>IF(ISNA(VLOOKUP(M39,Einstellungen!$J$5:$N$36,5,FALSE)),"",VLOOKUP(M39,Einstellungen!$J$5:$N$36,5,FALSE))</f>
      </c>
      <c r="Q41" s="85"/>
      <c r="R41" s="20">
        <f>R38+1</f>
        <v>134</v>
      </c>
      <c r="S41" s="17"/>
      <c r="T41" s="21">
        <f>IF(ISNA(VLOOKUP(Q39,Einstellungen!$J$5:$N$36,5,FALSE)),"",VLOOKUP(Q39,Einstellungen!$J$5:$N$36,5,FALSE))</f>
      </c>
      <c r="U41" s="85"/>
      <c r="V41" s="20">
        <f>V38+1</f>
        <v>165</v>
      </c>
      <c r="W41" s="17"/>
      <c r="X41" s="21">
        <f>IF(ISNA(VLOOKUP(U39,Einstellungen!$J$5:$N$36,5,FALSE)),"",VLOOKUP(U39,Einstellungen!$J$5:$N$36,5,FALSE))</f>
      </c>
      <c r="Y41" s="85"/>
      <c r="Z41" s="20">
        <f>Z38+1</f>
        <v>195</v>
      </c>
      <c r="AA41" s="17"/>
      <c r="AB41" s="21">
        <f>IF(ISNA(VLOOKUP(Y39,Einstellungen!$J$5:$N$36,5,FALSE)),"",VLOOKUP(Y39,Einstellungen!$J$5:$N$36,5,FALSE))</f>
      </c>
      <c r="AC41" s="85"/>
      <c r="AD41" s="20">
        <f>AD38+1</f>
        <v>226</v>
      </c>
      <c r="AE41" s="17"/>
      <c r="AF41" s="21">
        <f>IF(ISNA(VLOOKUP(AC39,Einstellungen!$J$5:$N$36,5,FALSE)),"",VLOOKUP(AC39,Einstellungen!$J$5:$N$36,5,FALSE))</f>
      </c>
      <c r="AG41" s="85"/>
      <c r="AH41" s="20">
        <f>AH38+1</f>
        <v>257</v>
      </c>
      <c r="AI41" s="17"/>
      <c r="AJ41" s="21">
        <f>IF(ISNA(VLOOKUP(AG39,Einstellungen!$J$5:$N$36,5,FALSE)),"",VLOOKUP(AG39,Einstellungen!$J$5:$N$36,5,FALSE))</f>
      </c>
      <c r="AK41" s="85"/>
      <c r="AL41" s="20">
        <f>AL38+1</f>
        <v>287</v>
      </c>
      <c r="AM41" s="17"/>
      <c r="AN41" s="21">
        <f>IF(ISNA(VLOOKUP(AK39,Einstellungen!$J$5:$N$36,5,FALSE)),"",VLOOKUP(AK39,Einstellungen!$J$5:$N$36,5,FALSE))</f>
      </c>
      <c r="AO41" s="85"/>
      <c r="AP41" s="20">
        <f>AP38+1</f>
        <v>318</v>
      </c>
      <c r="AQ41" s="17"/>
      <c r="AR41" s="21">
        <f>IF(ISNA(VLOOKUP(AO39,Einstellungen!$J$5:$N$36,5,FALSE)),"",VLOOKUP(AO39,Einstellungen!$J$5:$N$36,5,FALSE))</f>
      </c>
      <c r="AS41" s="85"/>
      <c r="AT41" s="20">
        <f>AT38+1</f>
        <v>348</v>
      </c>
      <c r="AU41" s="17"/>
      <c r="AV41" s="21">
        <f>IF(ISNA(VLOOKUP(AS39,Einstellungen!$J$5:$N$36,5,FALSE)),"",VLOOKUP(AS39,Einstellungen!$J$5:$N$36,5,FALSE))</f>
      </c>
    </row>
    <row r="42" spans="1:48" ht="23.25" customHeight="1">
      <c r="A42" s="83">
        <f>A39+1</f>
        <v>40922</v>
      </c>
      <c r="B42" s="78">
        <f>A42</f>
        <v>40922</v>
      </c>
      <c r="C42" s="17">
        <f>IF(NOT(ISNA(VLOOKUP(A42,Feiertage!$A:$C,3,FALSE))),VLOOKUP(A42,Feiertage!$A:$C,3,FALSE),"")</f>
      </c>
      <c r="D42" s="22">
        <f>IF(WEEKDAY(A42,2)=1,"KW "&amp;TEXT(INT((A42-WEEKDAY(A42,2)-DATE(YEAR(A42+4-WEEKDAY(A42,2)),1,-10))/7),"0"),"")</f>
      </c>
      <c r="E42" s="83">
        <f>E39+1</f>
        <v>40953</v>
      </c>
      <c r="F42" s="78">
        <f>E42</f>
        <v>40953</v>
      </c>
      <c r="G42" s="17">
        <f>IF(NOT(ISNA(VLOOKUP(E42,Feiertage!$A:$C,3,FALSE))),VLOOKUP(E42,Feiertage!$A:$C,3,FALSE),"")</f>
      </c>
      <c r="H42" s="22">
        <f>IF(WEEKDAY(E42,2)=1,"KW "&amp;TEXT(INT((E42-WEEKDAY(E42,2)-DATE(YEAR(E42+4-WEEKDAY(E42,2)),1,-10))/7),"0"),"")</f>
      </c>
      <c r="I42" s="83">
        <f>I39+1</f>
        <v>40982</v>
      </c>
      <c r="J42" s="78">
        <f>I42</f>
        <v>40982</v>
      </c>
      <c r="K42" s="17">
        <f>IF(NOT(ISNA(VLOOKUP(I42,Feiertage!$A:$C,3,FALSE))),VLOOKUP(I42,Feiertage!$A:$C,3,FALSE),"")</f>
      </c>
      <c r="L42" s="22">
        <f>IF(WEEKDAY(I42,2)=1,"KW "&amp;TEXT(INT((I42-WEEKDAY(I42,2)-DATE(YEAR(I42+4-WEEKDAY(I42,2)),1,-10))/7),"0"),"")</f>
      </c>
      <c r="M42" s="83">
        <f>M39+1</f>
        <v>41013</v>
      </c>
      <c r="N42" s="78">
        <f>M42</f>
        <v>41013</v>
      </c>
      <c r="O42" s="17">
        <f>IF(NOT(ISNA(VLOOKUP(M42,Feiertage!$A:$C,3,FALSE))),VLOOKUP(M42,Feiertage!$A:$C,3,FALSE),"")</f>
      </c>
      <c r="P42" s="22">
        <f>IF(WEEKDAY(M42,2)=1,"KW "&amp;TEXT(INT((M42-WEEKDAY(M42,2)-DATE(YEAR(M42+4-WEEKDAY(M42,2)),1,-10))/7),"0"),"")</f>
      </c>
      <c r="Q42" s="83">
        <f>Q39+1</f>
        <v>41043</v>
      </c>
      <c r="R42" s="78">
        <f>Q42</f>
        <v>41043</v>
      </c>
      <c r="S42" s="17">
        <f>IF(NOT(ISNA(VLOOKUP(Q42,Feiertage!$A:$C,3,FALSE))),VLOOKUP(Q42,Feiertage!$A:$C,3,FALSE),"")</f>
      </c>
      <c r="T42" s="22" t="str">
        <f>IF(WEEKDAY(Q42,2)=1,"KW "&amp;TEXT(INT((Q42-WEEKDAY(Q42,2)-DATE(YEAR(Q42+4-WEEKDAY(Q42,2)),1,-10))/7),"0"),"")</f>
        <v>KW 20</v>
      </c>
      <c r="U42" s="83">
        <f>U39+1</f>
        <v>41074</v>
      </c>
      <c r="V42" s="78">
        <f>U42</f>
        <v>41074</v>
      </c>
      <c r="W42" s="17">
        <f>IF(NOT(ISNA(VLOOKUP(U42,Feiertage!$A:$C,3,FALSE))),VLOOKUP(U42,Feiertage!$A:$C,3,FALSE),"")</f>
      </c>
      <c r="X42" s="22">
        <f>IF(WEEKDAY(U42,2)=1,"KW "&amp;TEXT(INT((U42-WEEKDAY(U42,2)-DATE(YEAR(U42+4-WEEKDAY(U42,2)),1,-10))/7),"0"),"")</f>
      </c>
      <c r="Y42" s="83">
        <f>Y39+1</f>
        <v>41104</v>
      </c>
      <c r="Z42" s="78">
        <f>Y42</f>
        <v>41104</v>
      </c>
      <c r="AA42" s="17">
        <f>IF(NOT(ISNA(VLOOKUP(Y42,Feiertage!$A:$C,3,FALSE))),VLOOKUP(Y42,Feiertage!$A:$C,3,FALSE),"")</f>
      </c>
      <c r="AB42" s="22">
        <f>IF(WEEKDAY(Y42,2)=1,"KW "&amp;TEXT(INT((Y42-WEEKDAY(Y42,2)-DATE(YEAR(Y42+4-WEEKDAY(Y42,2)),1,-10))/7),"0"),"")</f>
      </c>
      <c r="AC42" s="83">
        <f>AC39+1</f>
        <v>41135</v>
      </c>
      <c r="AD42" s="78">
        <f>AC42</f>
        <v>41135</v>
      </c>
      <c r="AE42" s="17">
        <f>IF(NOT(ISNA(VLOOKUP(AC42,Feiertage!$A:$C,3,FALSE))),VLOOKUP(AC42,Feiertage!$A:$C,3,FALSE),"")</f>
      </c>
      <c r="AF42" s="22">
        <f>IF(WEEKDAY(AC42,2)=1,"KW "&amp;TEXT(INT((AC42-WEEKDAY(AC42,2)-DATE(YEAR(AC42+4-WEEKDAY(AC42,2)),1,-10))/7),"0"),"")</f>
      </c>
      <c r="AG42" s="83">
        <f>AG39+1</f>
        <v>41166</v>
      </c>
      <c r="AH42" s="78">
        <f>AG42</f>
        <v>41166</v>
      </c>
      <c r="AI42" s="17">
        <f>IF(NOT(ISNA(VLOOKUP(AG42,Feiertage!$A:$C,3,FALSE))),VLOOKUP(AG42,Feiertage!$A:$C,3,FALSE),"")</f>
      </c>
      <c r="AJ42" s="22">
        <f>IF(WEEKDAY(AG42,2)=1,"KW "&amp;TEXT(INT((AG42-WEEKDAY(AG42,2)-DATE(YEAR(AG42+4-WEEKDAY(AG42,2)),1,-10))/7),"0"),"")</f>
      </c>
      <c r="AK42" s="83">
        <f>AK39+1</f>
        <v>41196</v>
      </c>
      <c r="AL42" s="78">
        <f>AK42</f>
        <v>41196</v>
      </c>
      <c r="AM42" s="17">
        <f>IF(NOT(ISNA(VLOOKUP(AK42,Feiertage!$A:$C,3,FALSE))),VLOOKUP(AK42,Feiertage!$A:$C,3,FALSE),"")</f>
      </c>
      <c r="AN42" s="22">
        <f>IF(WEEKDAY(AK42,2)=1,"KW "&amp;TEXT(INT((AK42-WEEKDAY(AK42,2)-DATE(YEAR(AK42+4-WEEKDAY(AK42,2)),1,-10))/7),"0"),"")</f>
      </c>
      <c r="AO42" s="83">
        <f>AO39+1</f>
        <v>41227</v>
      </c>
      <c r="AP42" s="78">
        <f>AO42</f>
        <v>41227</v>
      </c>
      <c r="AQ42" s="17">
        <f>IF(NOT(ISNA(VLOOKUP(AO42,Feiertage!$A:$C,3,FALSE))),VLOOKUP(AO42,Feiertage!$A:$C,3,FALSE),"")</f>
      </c>
      <c r="AR42" s="22">
        <f>IF(WEEKDAY(AO42,2)=1,"KW "&amp;TEXT(INT((AO42-WEEKDAY(AO42,2)-DATE(YEAR(AO42+4-WEEKDAY(AO42,2)),1,-10))/7),"0"),"")</f>
      </c>
      <c r="AS42" s="83">
        <f>AS39+1</f>
        <v>41257</v>
      </c>
      <c r="AT42" s="78">
        <f>AS42</f>
        <v>41257</v>
      </c>
      <c r="AU42" s="17">
        <f>IF(NOT(ISNA(VLOOKUP(AS42,Feiertage!$A:$C,3,FALSE))),VLOOKUP(AS42,Feiertage!$A:$C,3,FALSE),"")</f>
      </c>
      <c r="AV42" s="22">
        <f>IF(WEEKDAY(AT42,2)=1,"KW "&amp;TEXT(INT((AT42-WEEKDAY(AT42,2)-DATE(YEAR(AT42+4-WEEKDAY(AT42,2)),1,-10))/7),"0"),"")</f>
      </c>
    </row>
    <row r="43" spans="1:48" ht="23.25" customHeight="1">
      <c r="A43" s="84"/>
      <c r="B43" s="79"/>
      <c r="C43" s="17"/>
      <c r="D43" s="19">
        <f>IF(OR(C42="F",C42="G"),VLOOKUP(A42,Feiertage!$A:$B,2,FALSE),"")</f>
      </c>
      <c r="E43" s="84"/>
      <c r="F43" s="79"/>
      <c r="G43" s="17"/>
      <c r="H43" s="19">
        <f>IF(OR(G42="F",G42="G"),VLOOKUP(E42,Feiertage!$A:$B,2,FALSE),"")</f>
      </c>
      <c r="I43" s="84"/>
      <c r="J43" s="79"/>
      <c r="K43" s="17"/>
      <c r="L43" s="19">
        <f>IF(OR(K42="F",K42="G"),VLOOKUP(I42,Feiertage!$A:$B,2,FALSE),"")</f>
      </c>
      <c r="M43" s="84"/>
      <c r="N43" s="79"/>
      <c r="O43" s="17"/>
      <c r="P43" s="19">
        <f>IF(OR(O42="F",O42="G"),VLOOKUP(M42,Feiertage!$A:$B,2,FALSE),"")</f>
      </c>
      <c r="Q43" s="84"/>
      <c r="R43" s="79"/>
      <c r="S43" s="17"/>
      <c r="T43" s="19">
        <f>IF(OR(S42="F",S42="G"),VLOOKUP(Q42,Feiertage!$A:$B,2,FALSE),"")</f>
      </c>
      <c r="U43" s="84"/>
      <c r="V43" s="79"/>
      <c r="W43" s="17"/>
      <c r="X43" s="19">
        <f>IF(OR(W42="F",W42="G"),VLOOKUP(U42,Feiertage!$A:$B,2,FALSE),"")</f>
      </c>
      <c r="Y43" s="84"/>
      <c r="Z43" s="79"/>
      <c r="AA43" s="17"/>
      <c r="AB43" s="19">
        <f>IF(OR(AA42="F",AA42="G"),VLOOKUP(Y42,Feiertage!$A:$B,2,FALSE),"")</f>
      </c>
      <c r="AC43" s="84"/>
      <c r="AD43" s="79"/>
      <c r="AE43" s="17"/>
      <c r="AF43" s="19">
        <f>IF(OR(AE42="F",AE42="G"),VLOOKUP(AC42,Feiertage!$A:$B,2,FALSE),"")</f>
      </c>
      <c r="AG43" s="84"/>
      <c r="AH43" s="79"/>
      <c r="AI43" s="17"/>
      <c r="AJ43" s="19">
        <f>IF(OR(AI42="F",AI42="G"),VLOOKUP(AG42,Feiertage!$A:$B,2,FALSE),"")</f>
      </c>
      <c r="AK43" s="84"/>
      <c r="AL43" s="79"/>
      <c r="AM43" s="17"/>
      <c r="AN43" s="19">
        <f>IF(OR(AM42="F",AM42="G"),VLOOKUP(AK42,Feiertage!$A:$B,2,FALSE),"")</f>
      </c>
      <c r="AO43" s="84"/>
      <c r="AP43" s="79"/>
      <c r="AQ43" s="17"/>
      <c r="AR43" s="19">
        <f>IF(OR(AQ42="F",AQ42="G"),VLOOKUP(AO42,Feiertage!$A:$B,2,FALSE),"")</f>
      </c>
      <c r="AS43" s="84"/>
      <c r="AT43" s="79"/>
      <c r="AU43" s="17"/>
      <c r="AV43" s="19">
        <f>IF(OR(AU42="F",AU42="G"),VLOOKUP(AT42,Feiertage!$A:$B,2,FALSE),"")</f>
      </c>
    </row>
    <row r="44" spans="1:48" ht="23.25" customHeight="1">
      <c r="A44" s="85"/>
      <c r="B44" s="20">
        <v>14</v>
      </c>
      <c r="C44" s="17"/>
      <c r="D44" s="21">
        <f>IF(ISNA(VLOOKUP(A42,Einstellungen!$J$5:$N$36,5,FALSE)),"",VLOOKUP(A42,Einstellungen!$J$5:$N$36,5,FALSE))</f>
      </c>
      <c r="E44" s="85"/>
      <c r="F44" s="20">
        <v>45</v>
      </c>
      <c r="G44" s="17"/>
      <c r="H44" s="21">
        <f>IF(ISNA(VLOOKUP(E42,Einstellungen!$J$5:$N$36,5,FALSE)),"",VLOOKUP(E42,Einstellungen!$J$5:$N$36,5,FALSE))</f>
      </c>
      <c r="I44" s="85"/>
      <c r="J44" s="20">
        <f>J41+1</f>
        <v>74</v>
      </c>
      <c r="K44" s="17"/>
      <c r="L44" s="21">
        <f>IF(ISNA(VLOOKUP(I42,Einstellungen!$J$5:$N$36,5,FALSE)),"",VLOOKUP(I42,Einstellungen!$J$5:$N$36,5,FALSE))</f>
      </c>
      <c r="M44" s="85"/>
      <c r="N44" s="20">
        <f>N41+1</f>
        <v>105</v>
      </c>
      <c r="O44" s="17"/>
      <c r="P44" s="21">
        <f>IF(ISNA(VLOOKUP(M42,Einstellungen!$J$5:$N$36,5,FALSE)),"",VLOOKUP(M42,Einstellungen!$J$5:$N$36,5,FALSE))</f>
      </c>
      <c r="Q44" s="85"/>
      <c r="R44" s="20">
        <f>R41+1</f>
        <v>135</v>
      </c>
      <c r="S44" s="17"/>
      <c r="T44" s="21">
        <f>IF(ISNA(VLOOKUP(Q42,Einstellungen!$J$5:$N$36,5,FALSE)),"",VLOOKUP(Q42,Einstellungen!$J$5:$N$36,5,FALSE))</f>
      </c>
      <c r="U44" s="85"/>
      <c r="V44" s="20">
        <f>V41+1</f>
        <v>166</v>
      </c>
      <c r="W44" s="17"/>
      <c r="X44" s="21">
        <f>IF(ISNA(VLOOKUP(U42,Einstellungen!$J$5:$N$36,5,FALSE)),"",VLOOKUP(U42,Einstellungen!$J$5:$N$36,5,FALSE))</f>
      </c>
      <c r="Y44" s="85"/>
      <c r="Z44" s="20">
        <f>Z41+1</f>
        <v>196</v>
      </c>
      <c r="AA44" s="17"/>
      <c r="AB44" s="21">
        <f>IF(ISNA(VLOOKUP(Y42,Einstellungen!$J$5:$N$36,5,FALSE)),"",VLOOKUP(Y42,Einstellungen!$J$5:$N$36,5,FALSE))</f>
      </c>
      <c r="AC44" s="85"/>
      <c r="AD44" s="20">
        <f>AD41+1</f>
        <v>227</v>
      </c>
      <c r="AE44" s="17"/>
      <c r="AF44" s="21">
        <f>IF(ISNA(VLOOKUP(AC42,Einstellungen!$J$5:$N$36,5,FALSE)),"",VLOOKUP(AC42,Einstellungen!$J$5:$N$36,5,FALSE))</f>
      </c>
      <c r="AG44" s="85"/>
      <c r="AH44" s="20">
        <f>AH41+1</f>
        <v>258</v>
      </c>
      <c r="AI44" s="17"/>
      <c r="AJ44" s="21">
        <f>IF(ISNA(VLOOKUP(AG42,Einstellungen!$J$5:$N$36,5,FALSE)),"",VLOOKUP(AG42,Einstellungen!$J$5:$N$36,5,FALSE))</f>
      </c>
      <c r="AK44" s="85"/>
      <c r="AL44" s="20">
        <f>AL41+1</f>
        <v>288</v>
      </c>
      <c r="AM44" s="17"/>
      <c r="AN44" s="21">
        <f>IF(ISNA(VLOOKUP(AK42,Einstellungen!$J$5:$N$36,5,FALSE)),"",VLOOKUP(AK42,Einstellungen!$J$5:$N$36,5,FALSE))</f>
      </c>
      <c r="AO44" s="85"/>
      <c r="AP44" s="20">
        <f>AP41+1</f>
        <v>319</v>
      </c>
      <c r="AQ44" s="17"/>
      <c r="AR44" s="21">
        <f>IF(ISNA(VLOOKUP(AO42,Einstellungen!$J$5:$N$36,5,FALSE)),"",VLOOKUP(AO42,Einstellungen!$J$5:$N$36,5,FALSE))</f>
      </c>
      <c r="AS44" s="85"/>
      <c r="AT44" s="20">
        <f>AT41+1</f>
        <v>349</v>
      </c>
      <c r="AU44" s="17"/>
      <c r="AV44" s="21">
        <f>IF(ISNA(VLOOKUP(AS42,Einstellungen!$J$5:$N$36,5,FALSE)),"",VLOOKUP(AS42,Einstellungen!$J$5:$N$36,5,FALSE))</f>
      </c>
    </row>
    <row r="45" spans="1:48" ht="23.25" customHeight="1">
      <c r="A45" s="83">
        <f>A42+1</f>
        <v>40923</v>
      </c>
      <c r="B45" s="78">
        <f>A45</f>
        <v>40923</v>
      </c>
      <c r="C45" s="17">
        <f>IF(NOT(ISNA(VLOOKUP(A45,Feiertage!$A:$C,3,FALSE))),VLOOKUP(A45,Feiertage!$A:$C,3,FALSE),"")</f>
      </c>
      <c r="D45" s="22">
        <f>IF(WEEKDAY(A45,2)=1,"KW "&amp;TEXT(INT((A45-WEEKDAY(A45,2)-DATE(YEAR(A45+4-WEEKDAY(A45,2)),1,-10))/7),"0"),"")</f>
      </c>
      <c r="E45" s="83">
        <f>E42+1</f>
        <v>40954</v>
      </c>
      <c r="F45" s="78">
        <f>E45</f>
        <v>40954</v>
      </c>
      <c r="G45" s="17">
        <f>IF(NOT(ISNA(VLOOKUP(E45,Feiertage!$A:$C,3,FALSE))),VLOOKUP(E45,Feiertage!$A:$C,3,FALSE),"")</f>
      </c>
      <c r="H45" s="22">
        <f>IF(WEEKDAY(E45,2)=1,"KW "&amp;TEXT(INT((E45-WEEKDAY(E45,2)-DATE(YEAR(E45+4-WEEKDAY(E45,2)),1,-10))/7),"0"),"")</f>
      </c>
      <c r="I45" s="83">
        <f>I42+1</f>
        <v>40983</v>
      </c>
      <c r="J45" s="78">
        <f>I45</f>
        <v>40983</v>
      </c>
      <c r="K45" s="17">
        <f>IF(NOT(ISNA(VLOOKUP(I45,Feiertage!$A:$C,3,FALSE))),VLOOKUP(I45,Feiertage!$A:$C,3,FALSE),"")</f>
      </c>
      <c r="L45" s="22">
        <f>IF(WEEKDAY(I45,2)=1,"KW "&amp;TEXT(INT((I45-WEEKDAY(I45,2)-DATE(YEAR(I45+4-WEEKDAY(I45,2)),1,-10))/7),"0"),"")</f>
      </c>
      <c r="M45" s="83">
        <f>M42+1</f>
        <v>41014</v>
      </c>
      <c r="N45" s="78">
        <f>M45</f>
        <v>41014</v>
      </c>
      <c r="O45" s="17">
        <f>IF(NOT(ISNA(VLOOKUP(M45,Feiertage!$A:$C,3,FALSE))),VLOOKUP(M45,Feiertage!$A:$C,3,FALSE),"")</f>
      </c>
      <c r="P45" s="22">
        <f>IF(WEEKDAY(M45,2)=1,"KW "&amp;TEXT(INT((M45-WEEKDAY(M45,2)-DATE(YEAR(M45+4-WEEKDAY(M45,2)),1,-10))/7),"0"),"")</f>
      </c>
      <c r="Q45" s="83">
        <f>Q42+1</f>
        <v>41044</v>
      </c>
      <c r="R45" s="78">
        <f>Q45</f>
        <v>41044</v>
      </c>
      <c r="S45" s="17">
        <f>IF(NOT(ISNA(VLOOKUP(Q45,Feiertage!$A:$C,3,FALSE))),VLOOKUP(Q45,Feiertage!$A:$C,3,FALSE),"")</f>
      </c>
      <c r="T45" s="22">
        <f>IF(WEEKDAY(Q45,2)=1,"KW "&amp;TEXT(INT((Q45-WEEKDAY(Q45,2)-DATE(YEAR(Q45+4-WEEKDAY(Q45,2)),1,-10))/7),"0"),"")</f>
      </c>
      <c r="U45" s="83">
        <f>U42+1</f>
        <v>41075</v>
      </c>
      <c r="V45" s="78">
        <f>U45</f>
        <v>41075</v>
      </c>
      <c r="W45" s="17">
        <f>IF(NOT(ISNA(VLOOKUP(U45,Feiertage!$A:$C,3,FALSE))),VLOOKUP(U45,Feiertage!$A:$C,3,FALSE),"")</f>
      </c>
      <c r="X45" s="22">
        <f>IF(WEEKDAY(U45,2)=1,"KW "&amp;TEXT(INT((U45-WEEKDAY(U45,2)-DATE(YEAR(U45+4-WEEKDAY(U45,2)),1,-10))/7),"0"),"")</f>
      </c>
      <c r="Y45" s="83">
        <f>Y42+1</f>
        <v>41105</v>
      </c>
      <c r="Z45" s="78">
        <f>Y45</f>
        <v>41105</v>
      </c>
      <c r="AA45" s="17">
        <f>IF(NOT(ISNA(VLOOKUP(Y45,Feiertage!$A:$C,3,FALSE))),VLOOKUP(Y45,Feiertage!$A:$C,3,FALSE),"")</f>
      </c>
      <c r="AB45" s="22">
        <f>IF(WEEKDAY(Y45,2)=1,"KW "&amp;TEXT(INT((Y45-WEEKDAY(Y45,2)-DATE(YEAR(Y45+4-WEEKDAY(Y45,2)),1,-10))/7),"0"),"")</f>
      </c>
      <c r="AC45" s="83">
        <f>AC42+1</f>
        <v>41136</v>
      </c>
      <c r="AD45" s="78">
        <f>AC45</f>
        <v>41136</v>
      </c>
      <c r="AE45" s="17" t="str">
        <f>IF(NOT(ISNA(VLOOKUP(AC45,Feiertage!$A:$C,3,FALSE))),VLOOKUP(AC45,Feiertage!$A:$C,3,FALSE),"")</f>
        <v>G</v>
      </c>
      <c r="AF45" s="22">
        <f>IF(WEEKDAY(AC45,2)=1,"KW "&amp;TEXT(INT((AC45-WEEKDAY(AC45,2)-DATE(YEAR(AC45+4-WEEKDAY(AC45,2)),1,-10))/7),"0"),"")</f>
      </c>
      <c r="AG45" s="83">
        <f>AG42+1</f>
        <v>41167</v>
      </c>
      <c r="AH45" s="78">
        <f>AG45</f>
        <v>41167</v>
      </c>
      <c r="AI45" s="17">
        <f>IF(NOT(ISNA(VLOOKUP(AG45,Feiertage!$A:$C,3,FALSE))),VLOOKUP(AG45,Feiertage!$A:$C,3,FALSE),"")</f>
      </c>
      <c r="AJ45" s="22">
        <f>IF(WEEKDAY(AG45,2)=1,"KW "&amp;TEXT(INT((AG45-WEEKDAY(AG45,2)-DATE(YEAR(AG45+4-WEEKDAY(AG45,2)),1,-10))/7),"0"),"")</f>
      </c>
      <c r="AK45" s="83">
        <f>AK42+1</f>
        <v>41197</v>
      </c>
      <c r="AL45" s="78">
        <f>AK45</f>
        <v>41197</v>
      </c>
      <c r="AM45" s="17">
        <f>IF(NOT(ISNA(VLOOKUP(AK45,Feiertage!$A:$C,3,FALSE))),VLOOKUP(AK45,Feiertage!$A:$C,3,FALSE),"")</f>
      </c>
      <c r="AN45" s="22" t="str">
        <f>IF(WEEKDAY(AK45,2)=1,"KW "&amp;TEXT(INT((AK45-WEEKDAY(AK45,2)-DATE(YEAR(AK45+4-WEEKDAY(AK45,2)),1,-10))/7),"0"),"")</f>
        <v>KW 42</v>
      </c>
      <c r="AO45" s="83">
        <f>AO42+1</f>
        <v>41228</v>
      </c>
      <c r="AP45" s="78">
        <f>AO45</f>
        <v>41228</v>
      </c>
      <c r="AQ45" s="17">
        <f>IF(NOT(ISNA(VLOOKUP(AO45,Feiertage!$A:$C,3,FALSE))),VLOOKUP(AO45,Feiertage!$A:$C,3,FALSE),"")</f>
      </c>
      <c r="AR45" s="22">
        <f>IF(WEEKDAY(AO45,2)=1,"KW "&amp;TEXT(INT((AO45-WEEKDAY(AO45,2)-DATE(YEAR(AO45+4-WEEKDAY(AO45,2)),1,-10))/7),"0"),"")</f>
      </c>
      <c r="AS45" s="83">
        <f>AS42+1</f>
        <v>41258</v>
      </c>
      <c r="AT45" s="78">
        <f>AS45</f>
        <v>41258</v>
      </c>
      <c r="AU45" s="17">
        <f>IF(NOT(ISNA(VLOOKUP(AS45,Feiertage!$A:$C,3,FALSE))),VLOOKUP(AS45,Feiertage!$A:$C,3,FALSE),"")</f>
      </c>
      <c r="AV45" s="22">
        <f>IF(WEEKDAY(AT45,2)=1,"KW "&amp;TEXT(INT((AT45-WEEKDAY(AT45,2)-DATE(YEAR(AT45+4-WEEKDAY(AT45,2)),1,-10))/7),"0"),"")</f>
      </c>
    </row>
    <row r="46" spans="1:48" ht="23.25" customHeight="1">
      <c r="A46" s="84"/>
      <c r="B46" s="79"/>
      <c r="C46" s="17"/>
      <c r="D46" s="19">
        <f>IF(OR(C45="F",C45="G"),VLOOKUP(A45,Feiertage!$A:$B,2,FALSE),"")</f>
      </c>
      <c r="E46" s="84"/>
      <c r="F46" s="79"/>
      <c r="G46" s="17"/>
      <c r="H46" s="19">
        <f>IF(OR(G45="F",G45="G"),VLOOKUP(E45,Feiertage!$A:$B,2,FALSE),"")</f>
      </c>
      <c r="I46" s="84"/>
      <c r="J46" s="79"/>
      <c r="K46" s="17"/>
      <c r="L46" s="19">
        <f>IF(OR(K45="F",K45="G"),VLOOKUP(I45,Feiertage!$A:$B,2,FALSE),"")</f>
      </c>
      <c r="M46" s="84"/>
      <c r="N46" s="79"/>
      <c r="O46" s="17"/>
      <c r="P46" s="19">
        <f>IF(OR(O45="F",O45="G"),VLOOKUP(M45,Feiertage!$A:$B,2,FALSE),"")</f>
      </c>
      <c r="Q46" s="84"/>
      <c r="R46" s="79"/>
      <c r="S46" s="17"/>
      <c r="T46" s="19">
        <f>IF(OR(S45="F",S45="G"),VLOOKUP(Q45,Feiertage!$A:$B,2,FALSE),"")</f>
      </c>
      <c r="U46" s="84"/>
      <c r="V46" s="79"/>
      <c r="W46" s="17"/>
      <c r="X46" s="19">
        <f>IF(OR(W45="F",W45="G"),VLOOKUP(U45,Feiertage!$A:$B,2,FALSE),"")</f>
      </c>
      <c r="Y46" s="84"/>
      <c r="Z46" s="79"/>
      <c r="AA46" s="17"/>
      <c r="AB46" s="19">
        <f>IF(OR(AA45="F",AA45="G"),VLOOKUP(Y45,Feiertage!$A:$B,2,FALSE),"")</f>
      </c>
      <c r="AC46" s="84"/>
      <c r="AD46" s="79"/>
      <c r="AE46" s="17"/>
      <c r="AF46" s="19" t="str">
        <f>IF(OR(AE45="F",AE45="G"),VLOOKUP(AC45,Feiertage!$A:$B,2,FALSE),"")</f>
        <v>Mariä Himmelfahrt</v>
      </c>
      <c r="AG46" s="84"/>
      <c r="AH46" s="79"/>
      <c r="AI46" s="17"/>
      <c r="AJ46" s="19">
        <f>IF(OR(AI45="F",AI45="G"),VLOOKUP(AG45,Feiertage!$A:$B,2,FALSE),"")</f>
      </c>
      <c r="AK46" s="84"/>
      <c r="AL46" s="79"/>
      <c r="AM46" s="17"/>
      <c r="AN46" s="19">
        <f>IF(OR(AM45="F",AM45="G"),VLOOKUP(AK45,Feiertage!$A:$B,2,FALSE),"")</f>
      </c>
      <c r="AO46" s="84"/>
      <c r="AP46" s="79"/>
      <c r="AQ46" s="17"/>
      <c r="AR46" s="19">
        <f>IF(OR(AQ45="F",AQ45="G"),VLOOKUP(AO45,Feiertage!$A:$B,2,FALSE),"")</f>
      </c>
      <c r="AS46" s="84"/>
      <c r="AT46" s="79"/>
      <c r="AU46" s="17"/>
      <c r="AV46" s="19">
        <f>IF(OR(AU45="F",AU45="G"),VLOOKUP(AT45,Feiertage!$A:$B,2,FALSE),"")</f>
      </c>
    </row>
    <row r="47" spans="1:48" ht="23.25" customHeight="1">
      <c r="A47" s="85"/>
      <c r="B47" s="20">
        <v>15</v>
      </c>
      <c r="C47" s="17"/>
      <c r="D47" s="21">
        <f>IF(ISNA(VLOOKUP(A45,Einstellungen!$J$5:$N$36,5,FALSE)),"",VLOOKUP(A45,Einstellungen!$J$5:$N$36,5,FALSE))</f>
      </c>
      <c r="E47" s="85"/>
      <c r="F47" s="20">
        <v>46</v>
      </c>
      <c r="G47" s="17"/>
      <c r="H47" s="21">
        <f>IF(ISNA(VLOOKUP(E45,Einstellungen!$J$5:$N$36,5,FALSE)),"",VLOOKUP(E45,Einstellungen!$J$5:$N$36,5,FALSE))</f>
      </c>
      <c r="I47" s="85"/>
      <c r="J47" s="20">
        <f>J44+1</f>
        <v>75</v>
      </c>
      <c r="K47" s="17"/>
      <c r="L47" s="21">
        <f>IF(ISNA(VLOOKUP(I45,Einstellungen!$J$5:$N$36,5,FALSE)),"",VLOOKUP(I45,Einstellungen!$J$5:$N$36,5,FALSE))</f>
      </c>
      <c r="M47" s="85"/>
      <c r="N47" s="20">
        <f>N44+1</f>
        <v>106</v>
      </c>
      <c r="O47" s="17"/>
      <c r="P47" s="21">
        <f>IF(ISNA(VLOOKUP(M45,Einstellungen!$J$5:$N$36,5,FALSE)),"",VLOOKUP(M45,Einstellungen!$J$5:$N$36,5,FALSE))</f>
      </c>
      <c r="Q47" s="85"/>
      <c r="R47" s="20">
        <f>R44+1</f>
        <v>136</v>
      </c>
      <c r="S47" s="17"/>
      <c r="T47" s="21">
        <f>IF(ISNA(VLOOKUP(Q45,Einstellungen!$J$5:$N$36,5,FALSE)),"",VLOOKUP(Q45,Einstellungen!$J$5:$N$36,5,FALSE))</f>
      </c>
      <c r="U47" s="85"/>
      <c r="V47" s="20">
        <f>V44+1</f>
        <v>167</v>
      </c>
      <c r="W47" s="17"/>
      <c r="X47" s="21">
        <f>IF(ISNA(VLOOKUP(U45,Einstellungen!$J$5:$N$36,5,FALSE)),"",VLOOKUP(U45,Einstellungen!$J$5:$N$36,5,FALSE))</f>
      </c>
      <c r="Y47" s="85"/>
      <c r="Z47" s="20">
        <f>Z44+1</f>
        <v>197</v>
      </c>
      <c r="AA47" s="17"/>
      <c r="AB47" s="21">
        <f>IF(ISNA(VLOOKUP(Y45,Einstellungen!$J$5:$N$36,5,FALSE)),"",VLOOKUP(Y45,Einstellungen!$J$5:$N$36,5,FALSE))</f>
      </c>
      <c r="AC47" s="85"/>
      <c r="AD47" s="20">
        <f>AD44+1</f>
        <v>228</v>
      </c>
      <c r="AE47" s="17"/>
      <c r="AF47" s="21">
        <f>IF(ISNA(VLOOKUP(AC45,Einstellungen!$J$5:$N$36,5,FALSE)),"",VLOOKUP(AC45,Einstellungen!$J$5:$N$36,5,FALSE))</f>
      </c>
      <c r="AG47" s="85"/>
      <c r="AH47" s="20">
        <f>AH44+1</f>
        <v>259</v>
      </c>
      <c r="AI47" s="17"/>
      <c r="AJ47" s="21">
        <f>IF(ISNA(VLOOKUP(AG45,Einstellungen!$J$5:$N$36,5,FALSE)),"",VLOOKUP(AG45,Einstellungen!$J$5:$N$36,5,FALSE))</f>
      </c>
      <c r="AK47" s="85"/>
      <c r="AL47" s="20">
        <f>AL44+1</f>
        <v>289</v>
      </c>
      <c r="AM47" s="17"/>
      <c r="AN47" s="21">
        <f>IF(ISNA(VLOOKUP(AK45,Einstellungen!$J$5:$N$36,5,FALSE)),"",VLOOKUP(AK45,Einstellungen!$J$5:$N$36,5,FALSE))</f>
      </c>
      <c r="AO47" s="85"/>
      <c r="AP47" s="20">
        <f>AP44+1</f>
        <v>320</v>
      </c>
      <c r="AQ47" s="17"/>
      <c r="AR47" s="21">
        <f>IF(ISNA(VLOOKUP(AO45,Einstellungen!$J$5:$N$36,5,FALSE)),"",VLOOKUP(AO45,Einstellungen!$J$5:$N$36,5,FALSE))</f>
      </c>
      <c r="AS47" s="85"/>
      <c r="AT47" s="20">
        <f>AT44+1</f>
        <v>350</v>
      </c>
      <c r="AU47" s="17"/>
      <c r="AV47" s="21">
        <f>IF(ISNA(VLOOKUP(AS45,Einstellungen!$J$5:$N$36,5,FALSE)),"",VLOOKUP(AS45,Einstellungen!$J$5:$N$36,5,FALSE))</f>
      </c>
    </row>
    <row r="48" spans="1:48" ht="23.25" customHeight="1">
      <c r="A48" s="83">
        <f>A45+1</f>
        <v>40924</v>
      </c>
      <c r="B48" s="78">
        <f>A48</f>
        <v>40924</v>
      </c>
      <c r="C48" s="17">
        <f>IF(NOT(ISNA(VLOOKUP(A48,Feiertage!$A:$C,3,FALSE))),VLOOKUP(A48,Feiertage!$A:$C,3,FALSE),"")</f>
      </c>
      <c r="D48" s="22" t="str">
        <f>IF(WEEKDAY(A48,2)=1,"KW "&amp;TEXT(INT((A48-WEEKDAY(A48,2)-DATE(YEAR(A48+4-WEEKDAY(A48,2)),1,-10))/7),"0"),"")</f>
        <v>KW 3</v>
      </c>
      <c r="E48" s="83">
        <f>E45+1</f>
        <v>40955</v>
      </c>
      <c r="F48" s="78">
        <f>E48</f>
        <v>40955</v>
      </c>
      <c r="G48" s="17">
        <f>IF(NOT(ISNA(VLOOKUP(E48,Feiertage!$A:$C,3,FALSE))),VLOOKUP(E48,Feiertage!$A:$C,3,FALSE),"")</f>
      </c>
      <c r="H48" s="22">
        <f>IF(WEEKDAY(E48,2)=1,"KW "&amp;TEXT(INT((E48-WEEKDAY(E48,2)-DATE(YEAR(E48+4-WEEKDAY(E48,2)),1,-10))/7),"0"),"")</f>
      </c>
      <c r="I48" s="83">
        <f>I45+1</f>
        <v>40984</v>
      </c>
      <c r="J48" s="78">
        <f>I48</f>
        <v>40984</v>
      </c>
      <c r="K48" s="17">
        <f>IF(NOT(ISNA(VLOOKUP(I48,Feiertage!$A:$C,3,FALSE))),VLOOKUP(I48,Feiertage!$A:$C,3,FALSE),"")</f>
      </c>
      <c r="L48" s="22">
        <f>IF(WEEKDAY(I48,2)=1,"KW "&amp;TEXT(INT((I48-WEEKDAY(I48,2)-DATE(YEAR(I48+4-WEEKDAY(I48,2)),1,-10))/7),"0"),"")</f>
      </c>
      <c r="M48" s="83">
        <f>M45+1</f>
        <v>41015</v>
      </c>
      <c r="N48" s="78">
        <f>M48</f>
        <v>41015</v>
      </c>
      <c r="O48" s="17">
        <f>IF(NOT(ISNA(VLOOKUP(M48,Feiertage!$A:$C,3,FALSE))),VLOOKUP(M48,Feiertage!$A:$C,3,FALSE),"")</f>
      </c>
      <c r="P48" s="22" t="str">
        <f>IF(WEEKDAY(M48,2)=1,"KW "&amp;TEXT(INT((M48-WEEKDAY(M48,2)-DATE(YEAR(M48+4-WEEKDAY(M48,2)),1,-10))/7),"0"),"")</f>
        <v>KW 16</v>
      </c>
      <c r="Q48" s="83">
        <f>Q45+1</f>
        <v>41045</v>
      </c>
      <c r="R48" s="78">
        <f>Q48</f>
        <v>41045</v>
      </c>
      <c r="S48" s="17">
        <f>IF(NOT(ISNA(VLOOKUP(Q48,Feiertage!$A:$C,3,FALSE))),VLOOKUP(Q48,Feiertage!$A:$C,3,FALSE),"")</f>
      </c>
      <c r="T48" s="22">
        <f>IF(WEEKDAY(Q48,2)=1,"KW "&amp;TEXT(INT((Q48-WEEKDAY(Q48,2)-DATE(YEAR(Q48+4-WEEKDAY(Q48,2)),1,-10))/7),"0"),"")</f>
      </c>
      <c r="U48" s="83">
        <f>U45+1</f>
        <v>41076</v>
      </c>
      <c r="V48" s="78">
        <f>U48</f>
        <v>41076</v>
      </c>
      <c r="W48" s="17">
        <f>IF(NOT(ISNA(VLOOKUP(U48,Feiertage!$A:$C,3,FALSE))),VLOOKUP(U48,Feiertage!$A:$C,3,FALSE),"")</f>
      </c>
      <c r="X48" s="22">
        <f>IF(WEEKDAY(U48,2)=1,"KW "&amp;TEXT(INT((U48-WEEKDAY(U48,2)-DATE(YEAR(U48+4-WEEKDAY(U48,2)),1,-10))/7),"0"),"")</f>
      </c>
      <c r="Y48" s="83">
        <f>Y45+1</f>
        <v>41106</v>
      </c>
      <c r="Z48" s="78">
        <f>Y48</f>
        <v>41106</v>
      </c>
      <c r="AA48" s="17">
        <f>IF(NOT(ISNA(VLOOKUP(Y48,Feiertage!$A:$C,3,FALSE))),VLOOKUP(Y48,Feiertage!$A:$C,3,FALSE),"")</f>
      </c>
      <c r="AB48" s="22" t="str">
        <f>IF(WEEKDAY(Y48,2)=1,"KW "&amp;TEXT(INT((Y48-WEEKDAY(Y48,2)-DATE(YEAR(Y48+4-WEEKDAY(Y48,2)),1,-10))/7),"0"),"")</f>
        <v>KW 29</v>
      </c>
      <c r="AC48" s="83">
        <f>AC45+1</f>
        <v>41137</v>
      </c>
      <c r="AD48" s="78">
        <f>AC48</f>
        <v>41137</v>
      </c>
      <c r="AE48" s="17">
        <f>IF(NOT(ISNA(VLOOKUP(AC48,Feiertage!$A:$C,3,FALSE))),VLOOKUP(AC48,Feiertage!$A:$C,3,FALSE),"")</f>
      </c>
      <c r="AF48" s="22">
        <f>IF(WEEKDAY(AC48,2)=1,"KW "&amp;TEXT(INT((AC48-WEEKDAY(AC48,2)-DATE(YEAR(AC48+4-WEEKDAY(AC48,2)),1,-10))/7),"0"),"")</f>
      </c>
      <c r="AG48" s="83">
        <f>AG45+1</f>
        <v>41168</v>
      </c>
      <c r="AH48" s="78">
        <f>AG48</f>
        <v>41168</v>
      </c>
      <c r="AI48" s="17">
        <f>IF(NOT(ISNA(VLOOKUP(AG48,Feiertage!$A:$C,3,FALSE))),VLOOKUP(AG48,Feiertage!$A:$C,3,FALSE),"")</f>
      </c>
      <c r="AJ48" s="22">
        <f>IF(WEEKDAY(AG48,2)=1,"KW "&amp;TEXT(INT((AG48-WEEKDAY(AG48,2)-DATE(YEAR(AG48+4-WEEKDAY(AG48,2)),1,-10))/7),"0"),"")</f>
      </c>
      <c r="AK48" s="83">
        <f>AK45+1</f>
        <v>41198</v>
      </c>
      <c r="AL48" s="78">
        <f>AK48</f>
        <v>41198</v>
      </c>
      <c r="AM48" s="17">
        <f>IF(NOT(ISNA(VLOOKUP(AK48,Feiertage!$A:$C,3,FALSE))),VLOOKUP(AK48,Feiertage!$A:$C,3,FALSE),"")</f>
      </c>
      <c r="AN48" s="22">
        <f>IF(WEEKDAY(AK48,2)=1,"KW "&amp;TEXT(INT((AK48-WEEKDAY(AK48,2)-DATE(YEAR(AK48+4-WEEKDAY(AK48,2)),1,-10))/7),"0"),"")</f>
      </c>
      <c r="AO48" s="83">
        <f>AO45+1</f>
        <v>41229</v>
      </c>
      <c r="AP48" s="78">
        <f>AO48</f>
        <v>41229</v>
      </c>
      <c r="AQ48" s="17">
        <f>IF(NOT(ISNA(VLOOKUP(AO48,Feiertage!$A:$C,3,FALSE))),VLOOKUP(AO48,Feiertage!$A:$C,3,FALSE),"")</f>
      </c>
      <c r="AR48" s="22">
        <f>IF(WEEKDAY(AO48,2)=1,"KW "&amp;TEXT(INT((AO48-WEEKDAY(AO48,2)-DATE(YEAR(AO48+4-WEEKDAY(AO48,2)),1,-10))/7),"0"),"")</f>
      </c>
      <c r="AS48" s="83">
        <f>AS45+1</f>
        <v>41259</v>
      </c>
      <c r="AT48" s="78">
        <f>AS48</f>
        <v>41259</v>
      </c>
      <c r="AU48" s="17" t="str">
        <f>IF(NOT(ISNA(VLOOKUP(AS48,Feiertage!$A:$C,3,FALSE))),VLOOKUP(AS48,Feiertage!$A:$C,3,FALSE),"")</f>
        <v>G</v>
      </c>
      <c r="AV48" s="22">
        <f>IF(WEEKDAY(AT48,2)=1,"KW "&amp;TEXT(INT((AT48-WEEKDAY(AT48,2)-DATE(YEAR(AT48+4-WEEKDAY(AT48,2)),1,-10))/7),"0"),"")</f>
      </c>
    </row>
    <row r="49" spans="1:48" ht="23.25" customHeight="1">
      <c r="A49" s="84"/>
      <c r="B49" s="79"/>
      <c r="C49" s="17"/>
      <c r="D49" s="19">
        <f>IF(OR(C48="F",C48="G"),VLOOKUP(A48,Feiertage!$A:$B,2,FALSE),"")</f>
      </c>
      <c r="E49" s="84"/>
      <c r="F49" s="79"/>
      <c r="G49" s="17"/>
      <c r="H49" s="19">
        <f>IF(OR(G48="F",G48="G"),VLOOKUP(E48,Feiertage!$A:$B,2,FALSE),"")</f>
      </c>
      <c r="I49" s="84"/>
      <c r="J49" s="79"/>
      <c r="K49" s="17"/>
      <c r="L49" s="19">
        <f>IF(OR(K48="F",K48="G"),VLOOKUP(I48,Feiertage!$A:$B,2,FALSE),"")</f>
      </c>
      <c r="M49" s="84"/>
      <c r="N49" s="79"/>
      <c r="O49" s="17"/>
      <c r="P49" s="19">
        <f>IF(OR(O48="F",O48="G"),VLOOKUP(M48,Feiertage!$A:$B,2,FALSE),"")</f>
      </c>
      <c r="Q49" s="84"/>
      <c r="R49" s="79"/>
      <c r="S49" s="17"/>
      <c r="T49" s="19">
        <f>IF(OR(S48="F",S48="G"),VLOOKUP(Q48,Feiertage!$A:$B,2,FALSE),"")</f>
      </c>
      <c r="U49" s="84"/>
      <c r="V49" s="79"/>
      <c r="W49" s="17"/>
      <c r="X49" s="19">
        <f>IF(OR(W48="F",W48="G"),VLOOKUP(U48,Feiertage!$A:$B,2,FALSE),"")</f>
      </c>
      <c r="Y49" s="84"/>
      <c r="Z49" s="79"/>
      <c r="AA49" s="17"/>
      <c r="AB49" s="19">
        <f>IF(OR(AA48="F",AA48="G"),VLOOKUP(Y48,Feiertage!$A:$B,2,FALSE),"")</f>
      </c>
      <c r="AC49" s="84"/>
      <c r="AD49" s="79"/>
      <c r="AE49" s="17"/>
      <c r="AF49" s="19">
        <f>IF(OR(AE48="F",AE48="G"),VLOOKUP(AC48,Feiertage!$A:$B,2,FALSE),"")</f>
      </c>
      <c r="AG49" s="84"/>
      <c r="AH49" s="79"/>
      <c r="AI49" s="17"/>
      <c r="AJ49" s="19">
        <f>IF(OR(AI48="F",AI48="G"),VLOOKUP(AG48,Feiertage!$A:$B,2,FALSE),"")</f>
      </c>
      <c r="AK49" s="84"/>
      <c r="AL49" s="79"/>
      <c r="AM49" s="17"/>
      <c r="AN49" s="19">
        <f>IF(OR(AM48="F",AM48="G"),VLOOKUP(AK48,Feiertage!$A:$B,2,FALSE),"")</f>
      </c>
      <c r="AO49" s="84"/>
      <c r="AP49" s="79"/>
      <c r="AQ49" s="17"/>
      <c r="AR49" s="19">
        <f>IF(OR(AQ48="F",AQ48="G"),VLOOKUP(AO48,Feiertage!$A:$B,2,FALSE),"")</f>
      </c>
      <c r="AS49" s="84"/>
      <c r="AT49" s="79"/>
      <c r="AU49" s="17"/>
      <c r="AV49" s="19" t="str">
        <f>IF(OR(AU48="F",AU48="G"),VLOOKUP(AT48,Feiertage!$A:$B,2,FALSE),"")</f>
        <v>3. Advent</v>
      </c>
    </row>
    <row r="50" spans="1:48" ht="23.25" customHeight="1">
      <c r="A50" s="85"/>
      <c r="B50" s="20">
        <v>16</v>
      </c>
      <c r="C50" s="17"/>
      <c r="D50" s="21">
        <f>IF(ISNA(VLOOKUP(A48,Einstellungen!$J$5:$N$36,5,FALSE)),"",VLOOKUP(A48,Einstellungen!$J$5:$N$36,5,FALSE))</f>
      </c>
      <c r="E50" s="85"/>
      <c r="F50" s="20">
        <v>47</v>
      </c>
      <c r="G50" s="17"/>
      <c r="H50" s="21">
        <f>IF(ISNA(VLOOKUP(E48,Einstellungen!$J$5:$N$36,5,FALSE)),"",VLOOKUP(E48,Einstellungen!$J$5:$N$36,5,FALSE))</f>
      </c>
      <c r="I50" s="85"/>
      <c r="J50" s="20">
        <f>J47+1</f>
        <v>76</v>
      </c>
      <c r="K50" s="17"/>
      <c r="L50" s="21">
        <f>IF(ISNA(VLOOKUP(I48,Einstellungen!$J$5:$N$36,5,FALSE)),"",VLOOKUP(I48,Einstellungen!$J$5:$N$36,5,FALSE))</f>
      </c>
      <c r="M50" s="85"/>
      <c r="N50" s="20">
        <f>N47+1</f>
        <v>107</v>
      </c>
      <c r="O50" s="17"/>
      <c r="P50" s="21">
        <f>IF(ISNA(VLOOKUP(M48,Einstellungen!$J$5:$N$36,5,FALSE)),"",VLOOKUP(M48,Einstellungen!$J$5:$N$36,5,FALSE))</f>
      </c>
      <c r="Q50" s="85"/>
      <c r="R50" s="20">
        <f>R47+1</f>
        <v>137</v>
      </c>
      <c r="S50" s="17"/>
      <c r="T50" s="21">
        <f>IF(ISNA(VLOOKUP(Q48,Einstellungen!$J$5:$N$36,5,FALSE)),"",VLOOKUP(Q48,Einstellungen!$J$5:$N$36,5,FALSE))</f>
      </c>
      <c r="U50" s="85"/>
      <c r="V50" s="20">
        <f>V47+1</f>
        <v>168</v>
      </c>
      <c r="W50" s="17"/>
      <c r="X50" s="21">
        <f>IF(ISNA(VLOOKUP(U48,Einstellungen!$J$5:$N$36,5,FALSE)),"",VLOOKUP(U48,Einstellungen!$J$5:$N$36,5,FALSE))</f>
      </c>
      <c r="Y50" s="85"/>
      <c r="Z50" s="20">
        <f>Z47+1</f>
        <v>198</v>
      </c>
      <c r="AA50" s="17"/>
      <c r="AB50" s="21">
        <f>IF(ISNA(VLOOKUP(Y48,Einstellungen!$J$5:$N$36,5,FALSE)),"",VLOOKUP(Y48,Einstellungen!$J$5:$N$36,5,FALSE))</f>
      </c>
      <c r="AC50" s="85"/>
      <c r="AD50" s="20">
        <f>AD47+1</f>
        <v>229</v>
      </c>
      <c r="AE50" s="17"/>
      <c r="AF50" s="21">
        <f>IF(ISNA(VLOOKUP(AC48,Einstellungen!$J$5:$N$36,5,FALSE)),"",VLOOKUP(AC48,Einstellungen!$J$5:$N$36,5,FALSE))</f>
      </c>
      <c r="AG50" s="85"/>
      <c r="AH50" s="20">
        <f>AH47+1</f>
        <v>260</v>
      </c>
      <c r="AI50" s="17"/>
      <c r="AJ50" s="21">
        <f>IF(ISNA(VLOOKUP(AG48,Einstellungen!$J$5:$N$36,5,FALSE)),"",VLOOKUP(AG48,Einstellungen!$J$5:$N$36,5,FALSE))</f>
      </c>
      <c r="AK50" s="85"/>
      <c r="AL50" s="20">
        <f>AL47+1</f>
        <v>290</v>
      </c>
      <c r="AM50" s="17"/>
      <c r="AN50" s="21">
        <f>IF(ISNA(VLOOKUP(AK48,Einstellungen!$J$5:$N$36,5,FALSE)),"",VLOOKUP(AK48,Einstellungen!$J$5:$N$36,5,FALSE))</f>
      </c>
      <c r="AO50" s="85"/>
      <c r="AP50" s="20">
        <f>AP47+1</f>
        <v>321</v>
      </c>
      <c r="AQ50" s="17"/>
      <c r="AR50" s="21">
        <f>IF(ISNA(VLOOKUP(AO48,Einstellungen!$J$5:$N$36,5,FALSE)),"",VLOOKUP(AO48,Einstellungen!$J$5:$N$36,5,FALSE))</f>
      </c>
      <c r="AS50" s="85"/>
      <c r="AT50" s="20">
        <f>AT47+1</f>
        <v>351</v>
      </c>
      <c r="AU50" s="17"/>
      <c r="AV50" s="21">
        <f>IF(ISNA(VLOOKUP(AS48,Einstellungen!$J$5:$N$36,5,FALSE)),"",VLOOKUP(AS48,Einstellungen!$J$5:$N$36,5,FALSE))</f>
      </c>
    </row>
    <row r="51" spans="1:48" ht="23.25" customHeight="1">
      <c r="A51" s="83">
        <f>A48+1</f>
        <v>40925</v>
      </c>
      <c r="B51" s="78">
        <f>A51</f>
        <v>40925</v>
      </c>
      <c r="C51" s="17">
        <f>IF(NOT(ISNA(VLOOKUP(A51,Feiertage!$A:$C,3,FALSE))),VLOOKUP(A51,Feiertage!$A:$C,3,FALSE),"")</f>
      </c>
      <c r="D51" s="22">
        <f>IF(WEEKDAY(A51,2)=1,"KW "&amp;TEXT(INT((A51-WEEKDAY(A51,2)-DATE(YEAR(A51+4-WEEKDAY(A51,2)),1,-10))/7),"0"),"")</f>
      </c>
      <c r="E51" s="83">
        <f>E48+1</f>
        <v>40956</v>
      </c>
      <c r="F51" s="78">
        <f>E51</f>
        <v>40956</v>
      </c>
      <c r="G51" s="17">
        <f>IF(NOT(ISNA(VLOOKUP(E51,Feiertage!$A:$C,3,FALSE))),VLOOKUP(E51,Feiertage!$A:$C,3,FALSE),"")</f>
      </c>
      <c r="H51" s="22">
        <f>IF(WEEKDAY(E51,2)=1,"KW "&amp;TEXT(INT((E51-WEEKDAY(E51,2)-DATE(YEAR(E51+4-WEEKDAY(E51,2)),1,-10))/7),"0"),"")</f>
      </c>
      <c r="I51" s="83">
        <f>I48+1</f>
        <v>40985</v>
      </c>
      <c r="J51" s="78">
        <f>I51</f>
        <v>40985</v>
      </c>
      <c r="K51" s="17">
        <f>IF(NOT(ISNA(VLOOKUP(I51,Feiertage!$A:$C,3,FALSE))),VLOOKUP(I51,Feiertage!$A:$C,3,FALSE),"")</f>
      </c>
      <c r="L51" s="22">
        <f>IF(WEEKDAY(I51,2)=1,"KW "&amp;TEXT(INT((I51-WEEKDAY(I51,2)-DATE(YEAR(I51+4-WEEKDAY(I51,2)),1,-10))/7),"0"),"")</f>
      </c>
      <c r="M51" s="83">
        <f>M48+1</f>
        <v>41016</v>
      </c>
      <c r="N51" s="78">
        <f>M51</f>
        <v>41016</v>
      </c>
      <c r="O51" s="17">
        <f>IF(NOT(ISNA(VLOOKUP(M51,Feiertage!$A:$C,3,FALSE))),VLOOKUP(M51,Feiertage!$A:$C,3,FALSE),"")</f>
      </c>
      <c r="P51" s="22">
        <f>IF(WEEKDAY(M51,2)=1,"KW "&amp;TEXT(INT((M51-WEEKDAY(M51,2)-DATE(YEAR(M51+4-WEEKDAY(M51,2)),1,-10))/7),"0"),"")</f>
      </c>
      <c r="Q51" s="83">
        <f>Q48+1</f>
        <v>41046</v>
      </c>
      <c r="R51" s="78">
        <f>Q51</f>
        <v>41046</v>
      </c>
      <c r="S51" s="17" t="str">
        <f>IF(NOT(ISNA(VLOOKUP(Q51,Feiertage!$A:$C,3,FALSE))),VLOOKUP(Q51,Feiertage!$A:$C,3,FALSE),"")</f>
        <v>F</v>
      </c>
      <c r="T51" s="22">
        <f>IF(WEEKDAY(Q51,2)=1,"KW "&amp;TEXT(INT((Q51-WEEKDAY(Q51,2)-DATE(YEAR(Q51+4-WEEKDAY(Q51,2)),1,-10))/7),"0"),"")</f>
      </c>
      <c r="U51" s="83">
        <f>U48+1</f>
        <v>41077</v>
      </c>
      <c r="V51" s="78">
        <f>U51</f>
        <v>41077</v>
      </c>
      <c r="W51" s="17">
        <f>IF(NOT(ISNA(VLOOKUP(U51,Feiertage!$A:$C,3,FALSE))),VLOOKUP(U51,Feiertage!$A:$C,3,FALSE),"")</f>
      </c>
      <c r="X51" s="22">
        <f>IF(WEEKDAY(U51,2)=1,"KW "&amp;TEXT(INT((U51-WEEKDAY(U51,2)-DATE(YEAR(U51+4-WEEKDAY(U51,2)),1,-10))/7),"0"),"")</f>
      </c>
      <c r="Y51" s="83">
        <f>Y48+1</f>
        <v>41107</v>
      </c>
      <c r="Z51" s="78">
        <f>Y51</f>
        <v>41107</v>
      </c>
      <c r="AA51" s="17">
        <f>IF(NOT(ISNA(VLOOKUP(Y51,Feiertage!$A:$C,3,FALSE))),VLOOKUP(Y51,Feiertage!$A:$C,3,FALSE),"")</f>
      </c>
      <c r="AB51" s="22">
        <f>IF(WEEKDAY(Y51,2)=1,"KW "&amp;TEXT(INT((Y51-WEEKDAY(Y51,2)-DATE(YEAR(Y51+4-WEEKDAY(Y51,2)),1,-10))/7),"0"),"")</f>
      </c>
      <c r="AC51" s="83">
        <f>AC48+1</f>
        <v>41138</v>
      </c>
      <c r="AD51" s="78">
        <f>AC51</f>
        <v>41138</v>
      </c>
      <c r="AE51" s="17">
        <f>IF(NOT(ISNA(VLOOKUP(AC51,Feiertage!$A:$C,3,FALSE))),VLOOKUP(AC51,Feiertage!$A:$C,3,FALSE),"")</f>
      </c>
      <c r="AF51" s="22">
        <f>IF(WEEKDAY(AC51,2)=1,"KW "&amp;TEXT(INT((AC51-WEEKDAY(AC51,2)-DATE(YEAR(AC51+4-WEEKDAY(AC51,2)),1,-10))/7),"0"),"")</f>
      </c>
      <c r="AG51" s="83">
        <f>AG48+1</f>
        <v>41169</v>
      </c>
      <c r="AH51" s="78">
        <f>AG51</f>
        <v>41169</v>
      </c>
      <c r="AI51" s="17">
        <f>IF(NOT(ISNA(VLOOKUP(AG51,Feiertage!$A:$C,3,FALSE))),VLOOKUP(AG51,Feiertage!$A:$C,3,FALSE),"")</f>
      </c>
      <c r="AJ51" s="22" t="str">
        <f>IF(WEEKDAY(AG51,2)=1,"KW "&amp;TEXT(INT((AG51-WEEKDAY(AG51,2)-DATE(YEAR(AG51+4-WEEKDAY(AG51,2)),1,-10))/7),"0"),"")</f>
        <v>KW 38</v>
      </c>
      <c r="AK51" s="83">
        <f>AK48+1</f>
        <v>41199</v>
      </c>
      <c r="AL51" s="78">
        <f>AK51</f>
        <v>41199</v>
      </c>
      <c r="AM51" s="17">
        <f>IF(NOT(ISNA(VLOOKUP(AK51,Feiertage!$A:$C,3,FALSE))),VLOOKUP(AK51,Feiertage!$A:$C,3,FALSE),"")</f>
      </c>
      <c r="AN51" s="22">
        <f>IF(WEEKDAY(AK51,2)=1,"KW "&amp;TEXT(INT((AK51-WEEKDAY(AK51,2)-DATE(YEAR(AK51+4-WEEKDAY(AK51,2)),1,-10))/7),"0"),"")</f>
      </c>
      <c r="AO51" s="83">
        <f>AO48+1</f>
        <v>41230</v>
      </c>
      <c r="AP51" s="78">
        <f>AO51</f>
        <v>41230</v>
      </c>
      <c r="AQ51" s="17">
        <f>IF(NOT(ISNA(VLOOKUP(AO51,Feiertage!$A:$C,3,FALSE))),VLOOKUP(AO51,Feiertage!$A:$C,3,FALSE),"")</f>
      </c>
      <c r="AR51" s="22">
        <f>IF(WEEKDAY(AO51,2)=1,"KW "&amp;TEXT(INT((AO51-WEEKDAY(AO51,2)-DATE(YEAR(AO51+4-WEEKDAY(AO51,2)),1,-10))/7),"0"),"")</f>
      </c>
      <c r="AS51" s="83">
        <f>AS48+1</f>
        <v>41260</v>
      </c>
      <c r="AT51" s="78">
        <f>AS51</f>
        <v>41260</v>
      </c>
      <c r="AU51" s="17">
        <f>IF(NOT(ISNA(VLOOKUP(AS51,Feiertage!$A:$C,3,FALSE))),VLOOKUP(AS51,Feiertage!$A:$C,3,FALSE),"")</f>
      </c>
      <c r="AV51" s="22" t="str">
        <f>IF(WEEKDAY(AT51,2)=1,"KW "&amp;TEXT(INT((AT51-WEEKDAY(AT51,2)-DATE(YEAR(AT51+4-WEEKDAY(AT51,2)),1,-10))/7),"0"),"")</f>
        <v>KW 51</v>
      </c>
    </row>
    <row r="52" spans="1:48" ht="23.25" customHeight="1">
      <c r="A52" s="84"/>
      <c r="B52" s="79"/>
      <c r="C52" s="17"/>
      <c r="D52" s="19">
        <f>IF(OR(C51="F",C51="G"),VLOOKUP(A51,Feiertage!$A:$B,2,FALSE),"")</f>
      </c>
      <c r="E52" s="84"/>
      <c r="F52" s="79"/>
      <c r="G52" s="17"/>
      <c r="H52" s="19">
        <f>IF(OR(G51="F",G51="G"),VLOOKUP(E51,Feiertage!$A:$B,2,FALSE),"")</f>
      </c>
      <c r="I52" s="84"/>
      <c r="J52" s="79"/>
      <c r="K52" s="17"/>
      <c r="L52" s="19">
        <f>IF(OR(K51="F",K51="G"),VLOOKUP(I51,Feiertage!$A:$B,2,FALSE),"")</f>
      </c>
      <c r="M52" s="84"/>
      <c r="N52" s="79"/>
      <c r="O52" s="17"/>
      <c r="P52" s="19">
        <f>IF(OR(O51="F",O51="G"),VLOOKUP(M51,Feiertage!$A:$B,2,FALSE),"")</f>
      </c>
      <c r="Q52" s="84"/>
      <c r="R52" s="79"/>
      <c r="S52" s="17"/>
      <c r="T52" s="19" t="str">
        <f>IF(OR(S51="F",S51="G"),VLOOKUP(Q51,Feiertage!$A:$B,2,FALSE),"")</f>
        <v>Christi Himmelfahrt</v>
      </c>
      <c r="U52" s="84"/>
      <c r="V52" s="79"/>
      <c r="W52" s="17"/>
      <c r="X52" s="19">
        <f>IF(OR(W51="F",W51="G"),VLOOKUP(U51,Feiertage!$A:$B,2,FALSE),"")</f>
      </c>
      <c r="Y52" s="84"/>
      <c r="Z52" s="79"/>
      <c r="AA52" s="17"/>
      <c r="AB52" s="19">
        <f>IF(OR(AA51="F",AA51="G"),VLOOKUP(Y51,Feiertage!$A:$B,2,FALSE),"")</f>
      </c>
      <c r="AC52" s="84"/>
      <c r="AD52" s="79"/>
      <c r="AE52" s="17"/>
      <c r="AF52" s="19">
        <f>IF(OR(AE51="F",AE51="G"),VLOOKUP(AC51,Feiertage!$A:$B,2,FALSE),"")</f>
      </c>
      <c r="AG52" s="84"/>
      <c r="AH52" s="79"/>
      <c r="AI52" s="17"/>
      <c r="AJ52" s="19">
        <f>IF(OR(AI51="F",AI51="G"),VLOOKUP(AG51,Feiertage!$A:$B,2,FALSE),"")</f>
      </c>
      <c r="AK52" s="84"/>
      <c r="AL52" s="79"/>
      <c r="AM52" s="17"/>
      <c r="AN52" s="19">
        <f>IF(OR(AM51="F",AM51="G"),VLOOKUP(AK51,Feiertage!$A:$B,2,FALSE),"")</f>
      </c>
      <c r="AO52" s="84"/>
      <c r="AP52" s="79"/>
      <c r="AQ52" s="17"/>
      <c r="AR52" s="19">
        <f>IF(OR(AQ51="F",AQ51="G"),VLOOKUP(AO51,Feiertage!$A:$B,2,FALSE),"")</f>
      </c>
      <c r="AS52" s="84"/>
      <c r="AT52" s="79"/>
      <c r="AU52" s="17"/>
      <c r="AV52" s="19">
        <f>IF(OR(AU51="F",AU51="G"),VLOOKUP(AT51,Feiertage!$A:$B,2,FALSE),"")</f>
      </c>
    </row>
    <row r="53" spans="1:48" ht="23.25" customHeight="1">
      <c r="A53" s="85"/>
      <c r="B53" s="20">
        <v>17</v>
      </c>
      <c r="C53" s="17"/>
      <c r="D53" s="21">
        <f>IF(ISNA(VLOOKUP(A51,Einstellungen!$J$5:$N$36,5,FALSE)),"",VLOOKUP(A51,Einstellungen!$J$5:$N$36,5,FALSE))</f>
      </c>
      <c r="E53" s="85"/>
      <c r="F53" s="20">
        <v>48</v>
      </c>
      <c r="G53" s="17"/>
      <c r="H53" s="21">
        <f>IF(ISNA(VLOOKUP(E51,Einstellungen!$J$5:$N$36,5,FALSE)),"",VLOOKUP(E51,Einstellungen!$J$5:$N$36,5,FALSE))</f>
      </c>
      <c r="I53" s="85"/>
      <c r="J53" s="20">
        <f>J50+1</f>
        <v>77</v>
      </c>
      <c r="K53" s="17"/>
      <c r="L53" s="21">
        <f>IF(ISNA(VLOOKUP(I51,Einstellungen!$J$5:$N$36,5,FALSE)),"",VLOOKUP(I51,Einstellungen!$J$5:$N$36,5,FALSE))</f>
      </c>
      <c r="M53" s="85"/>
      <c r="N53" s="20">
        <f>N50+1</f>
        <v>108</v>
      </c>
      <c r="O53" s="17"/>
      <c r="P53" s="21">
        <f>IF(ISNA(VLOOKUP(M51,Einstellungen!$J$5:$N$36,5,FALSE)),"",VLOOKUP(M51,Einstellungen!$J$5:$N$36,5,FALSE))</f>
      </c>
      <c r="Q53" s="85"/>
      <c r="R53" s="20">
        <f>R50+1</f>
        <v>138</v>
      </c>
      <c r="S53" s="17"/>
      <c r="T53" s="21">
        <f>IF(ISNA(VLOOKUP(Q51,Einstellungen!$J$5:$N$36,5,FALSE)),"",VLOOKUP(Q51,Einstellungen!$J$5:$N$36,5,FALSE))</f>
      </c>
      <c r="U53" s="85"/>
      <c r="V53" s="20">
        <f>V50+1</f>
        <v>169</v>
      </c>
      <c r="W53" s="17"/>
      <c r="X53" s="21">
        <f>IF(ISNA(VLOOKUP(U51,Einstellungen!$J$5:$N$36,5,FALSE)),"",VLOOKUP(U51,Einstellungen!$J$5:$N$36,5,FALSE))</f>
      </c>
      <c r="Y53" s="85"/>
      <c r="Z53" s="20">
        <f>Z50+1</f>
        <v>199</v>
      </c>
      <c r="AA53" s="17"/>
      <c r="AB53" s="21">
        <f>IF(ISNA(VLOOKUP(Y51,Einstellungen!$J$5:$N$36,5,FALSE)),"",VLOOKUP(Y51,Einstellungen!$J$5:$N$36,5,FALSE))</f>
      </c>
      <c r="AC53" s="85"/>
      <c r="AD53" s="20">
        <f>AD50+1</f>
        <v>230</v>
      </c>
      <c r="AE53" s="17"/>
      <c r="AF53" s="21">
        <f>IF(ISNA(VLOOKUP(AC51,Einstellungen!$J$5:$N$36,5,FALSE)),"",VLOOKUP(AC51,Einstellungen!$J$5:$N$36,5,FALSE))</f>
      </c>
      <c r="AG53" s="85"/>
      <c r="AH53" s="20">
        <f>AH50+1</f>
        <v>261</v>
      </c>
      <c r="AI53" s="17"/>
      <c r="AJ53" s="21">
        <f>IF(ISNA(VLOOKUP(AG51,Einstellungen!$J$5:$N$36,5,FALSE)),"",VLOOKUP(AG51,Einstellungen!$J$5:$N$36,5,FALSE))</f>
      </c>
      <c r="AK53" s="85"/>
      <c r="AL53" s="20">
        <f>AL50+1</f>
        <v>291</v>
      </c>
      <c r="AM53" s="17"/>
      <c r="AN53" s="21">
        <f>IF(ISNA(VLOOKUP(AK51,Einstellungen!$J$5:$N$36,5,FALSE)),"",VLOOKUP(AK51,Einstellungen!$J$5:$N$36,5,FALSE))</f>
      </c>
      <c r="AO53" s="85"/>
      <c r="AP53" s="20">
        <f>AP50+1</f>
        <v>322</v>
      </c>
      <c r="AQ53" s="17"/>
      <c r="AR53" s="21">
        <f>IF(ISNA(VLOOKUP(AO51,Einstellungen!$J$5:$N$36,5,FALSE)),"",VLOOKUP(AO51,Einstellungen!$J$5:$N$36,5,FALSE))</f>
      </c>
      <c r="AS53" s="85"/>
      <c r="AT53" s="20">
        <f>AT50+1</f>
        <v>352</v>
      </c>
      <c r="AU53" s="17"/>
      <c r="AV53" s="21">
        <f>IF(ISNA(VLOOKUP(AS51,Einstellungen!$J$5:$N$36,5,FALSE)),"",VLOOKUP(AS51,Einstellungen!$J$5:$N$36,5,FALSE))</f>
      </c>
    </row>
    <row r="54" spans="1:48" ht="23.25" customHeight="1">
      <c r="A54" s="83">
        <f>A51+1</f>
        <v>40926</v>
      </c>
      <c r="B54" s="78">
        <f>A54</f>
        <v>40926</v>
      </c>
      <c r="C54" s="17">
        <f>IF(NOT(ISNA(VLOOKUP(A54,Feiertage!$A:$C,3,FALSE))),VLOOKUP(A54,Feiertage!$A:$C,3,FALSE),"")</f>
      </c>
      <c r="D54" s="22">
        <f>IF(WEEKDAY(A54,2)=1,"KW "&amp;TEXT(INT((A54-WEEKDAY(A54,2)-DATE(YEAR(A54+4-WEEKDAY(A54,2)),1,-10))/7),"0"),"")</f>
      </c>
      <c r="E54" s="83">
        <f>E51+1</f>
        <v>40957</v>
      </c>
      <c r="F54" s="78">
        <f>E54</f>
        <v>40957</v>
      </c>
      <c r="G54" s="17">
        <f>IF(NOT(ISNA(VLOOKUP(E54,Feiertage!$A:$C,3,FALSE))),VLOOKUP(E54,Feiertage!$A:$C,3,FALSE),"")</f>
      </c>
      <c r="H54" s="22">
        <f>IF(WEEKDAY(E54,2)=1,"KW "&amp;TEXT(INT((E54-WEEKDAY(E54,2)-DATE(YEAR(E54+4-WEEKDAY(E54,2)),1,-10))/7),"0"),"")</f>
      </c>
      <c r="I54" s="83">
        <f>I51+1</f>
        <v>40986</v>
      </c>
      <c r="J54" s="78">
        <f>I54</f>
        <v>40986</v>
      </c>
      <c r="K54" s="17">
        <f>IF(NOT(ISNA(VLOOKUP(I54,Feiertage!$A:$C,3,FALSE))),VLOOKUP(I54,Feiertage!$A:$C,3,FALSE),"")</f>
      </c>
      <c r="L54" s="22">
        <f>IF(WEEKDAY(I54,2)=1,"KW "&amp;TEXT(INT((I54-WEEKDAY(I54,2)-DATE(YEAR(I54+4-WEEKDAY(I54,2)),1,-10))/7),"0"),"")</f>
      </c>
      <c r="M54" s="83">
        <f>M51+1</f>
        <v>41017</v>
      </c>
      <c r="N54" s="78">
        <f>M54</f>
        <v>41017</v>
      </c>
      <c r="O54" s="17">
        <f>IF(NOT(ISNA(VLOOKUP(M54,Feiertage!$A:$C,3,FALSE))),VLOOKUP(M54,Feiertage!$A:$C,3,FALSE),"")</f>
      </c>
      <c r="P54" s="22">
        <f>IF(WEEKDAY(M54,2)=1,"KW "&amp;TEXT(INT((M54-WEEKDAY(M54,2)-DATE(YEAR(M54+4-WEEKDAY(M54,2)),1,-10))/7),"0"),"")</f>
      </c>
      <c r="Q54" s="83">
        <f>Q51+1</f>
        <v>41047</v>
      </c>
      <c r="R54" s="78">
        <f>Q54</f>
        <v>41047</v>
      </c>
      <c r="S54" s="17">
        <f>IF(NOT(ISNA(VLOOKUP(Q54,Feiertage!$A:$C,3,FALSE))),VLOOKUP(Q54,Feiertage!$A:$C,3,FALSE),"")</f>
      </c>
      <c r="T54" s="22">
        <f>IF(WEEKDAY(Q54,2)=1,"KW "&amp;TEXT(INT((Q54-WEEKDAY(Q54,2)-DATE(YEAR(Q54+4-WEEKDAY(Q54,2)),1,-10))/7),"0"),"")</f>
      </c>
      <c r="U54" s="83">
        <f>U51+1</f>
        <v>41078</v>
      </c>
      <c r="V54" s="78">
        <f>U54</f>
        <v>41078</v>
      </c>
      <c r="W54" s="17">
        <f>IF(NOT(ISNA(VLOOKUP(U54,Feiertage!$A:$C,3,FALSE))),VLOOKUP(U54,Feiertage!$A:$C,3,FALSE),"")</f>
      </c>
      <c r="X54" s="22" t="str">
        <f>IF(WEEKDAY(U54,2)=1,"KW "&amp;TEXT(INT((U54-WEEKDAY(U54,2)-DATE(YEAR(U54+4-WEEKDAY(U54,2)),1,-10))/7),"0"),"")</f>
        <v>KW 25</v>
      </c>
      <c r="Y54" s="83">
        <f>Y51+1</f>
        <v>41108</v>
      </c>
      <c r="Z54" s="78">
        <f>Y54</f>
        <v>41108</v>
      </c>
      <c r="AA54" s="17">
        <f>IF(NOT(ISNA(VLOOKUP(Y54,Feiertage!$A:$C,3,FALSE))),VLOOKUP(Y54,Feiertage!$A:$C,3,FALSE),"")</f>
      </c>
      <c r="AB54" s="22">
        <f>IF(WEEKDAY(Y54,2)=1,"KW "&amp;TEXT(INT((Y54-WEEKDAY(Y54,2)-DATE(YEAR(Y54+4-WEEKDAY(Y54,2)),1,-10))/7),"0"),"")</f>
      </c>
      <c r="AC54" s="83">
        <f>AC51+1</f>
        <v>41139</v>
      </c>
      <c r="AD54" s="78">
        <f>AC54</f>
        <v>41139</v>
      </c>
      <c r="AE54" s="17">
        <f>IF(NOT(ISNA(VLOOKUP(AC54,Feiertage!$A:$C,3,FALSE))),VLOOKUP(AC54,Feiertage!$A:$C,3,FALSE),"")</f>
      </c>
      <c r="AF54" s="22">
        <f>IF(WEEKDAY(AC54,2)=1,"KW "&amp;TEXT(INT((AC54-WEEKDAY(AC54,2)-DATE(YEAR(AC54+4-WEEKDAY(AC54,2)),1,-10))/7),"0"),"")</f>
      </c>
      <c r="AG54" s="83">
        <f>AG51+1</f>
        <v>41170</v>
      </c>
      <c r="AH54" s="78">
        <f>AG54</f>
        <v>41170</v>
      </c>
      <c r="AI54" s="17">
        <f>IF(NOT(ISNA(VLOOKUP(AG54,Feiertage!$A:$C,3,FALSE))),VLOOKUP(AG54,Feiertage!$A:$C,3,FALSE),"")</f>
      </c>
      <c r="AJ54" s="22">
        <f>IF(WEEKDAY(AG54,2)=1,"KW "&amp;TEXT(INT((AG54-WEEKDAY(AG54,2)-DATE(YEAR(AG54+4-WEEKDAY(AG54,2)),1,-10))/7),"0"),"")</f>
      </c>
      <c r="AK54" s="83">
        <f>AK51+1</f>
        <v>41200</v>
      </c>
      <c r="AL54" s="78">
        <f>AK54</f>
        <v>41200</v>
      </c>
      <c r="AM54" s="17">
        <f>IF(NOT(ISNA(VLOOKUP(AK54,Feiertage!$A:$C,3,FALSE))),VLOOKUP(AK54,Feiertage!$A:$C,3,FALSE),"")</f>
      </c>
      <c r="AN54" s="22">
        <f>IF(WEEKDAY(AK54,2)=1,"KW "&amp;TEXT(INT((AK54-WEEKDAY(AK54,2)-DATE(YEAR(AK54+4-WEEKDAY(AK54,2)),1,-10))/7),"0"),"")</f>
      </c>
      <c r="AO54" s="83">
        <f>AO51+1</f>
        <v>41231</v>
      </c>
      <c r="AP54" s="78">
        <f>AO54</f>
        <v>41231</v>
      </c>
      <c r="AQ54" s="17" t="str">
        <f>IF(NOT(ISNA(VLOOKUP(AO54,Feiertage!$A:$C,3,FALSE))),VLOOKUP(AO54,Feiertage!$A:$C,3,FALSE),"")</f>
        <v>G</v>
      </c>
      <c r="AR54" s="22">
        <f>IF(WEEKDAY(AO54,2)=1,"KW "&amp;TEXT(INT((AO54-WEEKDAY(AO54,2)-DATE(YEAR(AO54+4-WEEKDAY(AO54,2)),1,-10))/7),"0"),"")</f>
      </c>
      <c r="AS54" s="83">
        <f>AS51+1</f>
        <v>41261</v>
      </c>
      <c r="AT54" s="78">
        <f>AS54</f>
        <v>41261</v>
      </c>
      <c r="AU54" s="17">
        <f>IF(NOT(ISNA(VLOOKUP(AS54,Feiertage!$A:$C,3,FALSE))),VLOOKUP(AS54,Feiertage!$A:$C,3,FALSE),"")</f>
      </c>
      <c r="AV54" s="22">
        <f>IF(WEEKDAY(AT54,2)=1,"KW "&amp;TEXT(INT((AT54-WEEKDAY(AT54,2)-DATE(YEAR(AT54+4-WEEKDAY(AT54,2)),1,-10))/7),"0"),"")</f>
      </c>
    </row>
    <row r="55" spans="1:48" ht="23.25" customHeight="1">
      <c r="A55" s="84"/>
      <c r="B55" s="79"/>
      <c r="C55" s="17"/>
      <c r="D55" s="19">
        <f>IF(OR(C54="F",C54="G"),VLOOKUP(A54,Feiertage!$A:$B,2,FALSE),"")</f>
      </c>
      <c r="E55" s="84"/>
      <c r="F55" s="79"/>
      <c r="G55" s="17"/>
      <c r="H55" s="19">
        <f>IF(OR(G54="F",G54="G"),VLOOKUP(E54,Feiertage!$A:$B,2,FALSE),"")</f>
      </c>
      <c r="I55" s="84"/>
      <c r="J55" s="79"/>
      <c r="K55" s="17"/>
      <c r="L55" s="19">
        <f>IF(OR(K54="F",K54="G"),VLOOKUP(I54,Feiertage!$A:$B,2,FALSE),"")</f>
      </c>
      <c r="M55" s="84"/>
      <c r="N55" s="79"/>
      <c r="O55" s="17"/>
      <c r="P55" s="19">
        <f>IF(OR(O54="F",O54="G"),VLOOKUP(M54,Feiertage!$A:$B,2,FALSE),"")</f>
      </c>
      <c r="Q55" s="84"/>
      <c r="R55" s="79"/>
      <c r="S55" s="17"/>
      <c r="T55" s="19">
        <f>IF(OR(S54="F",S54="G"),VLOOKUP(Q54,Feiertage!$A:$B,2,FALSE),"")</f>
      </c>
      <c r="U55" s="84"/>
      <c r="V55" s="79"/>
      <c r="W55" s="17"/>
      <c r="X55" s="19">
        <f>IF(OR(W54="F",W54="G"),VLOOKUP(U54,Feiertage!$A:$B,2,FALSE),"")</f>
      </c>
      <c r="Y55" s="84"/>
      <c r="Z55" s="79"/>
      <c r="AA55" s="17"/>
      <c r="AB55" s="19">
        <f>IF(OR(AA54="F",AA54="G"),VLOOKUP(Y54,Feiertage!$A:$B,2,FALSE),"")</f>
      </c>
      <c r="AC55" s="84"/>
      <c r="AD55" s="79"/>
      <c r="AE55" s="17"/>
      <c r="AF55" s="19">
        <f>IF(OR(AE54="F",AE54="G"),VLOOKUP(AC54,Feiertage!$A:$B,2,FALSE),"")</f>
      </c>
      <c r="AG55" s="84"/>
      <c r="AH55" s="79"/>
      <c r="AI55" s="17"/>
      <c r="AJ55" s="19">
        <f>IF(OR(AI54="F",AI54="G"),VLOOKUP(AG54,Feiertage!$A:$B,2,FALSE),"")</f>
      </c>
      <c r="AK55" s="84"/>
      <c r="AL55" s="79"/>
      <c r="AM55" s="17"/>
      <c r="AN55" s="19">
        <f>IF(OR(AM54="F",AM54="G"),VLOOKUP(AK54,Feiertage!$A:$B,2,FALSE),"")</f>
      </c>
      <c r="AO55" s="84"/>
      <c r="AP55" s="79"/>
      <c r="AQ55" s="17"/>
      <c r="AR55" s="19" t="str">
        <f>IF(OR(AQ54="F",AQ54="G"),VLOOKUP(AO54,Feiertage!$A:$B,2,FALSE),"")</f>
        <v>Volkstrauertag</v>
      </c>
      <c r="AS55" s="84"/>
      <c r="AT55" s="79"/>
      <c r="AU55" s="17"/>
      <c r="AV55" s="19">
        <f>IF(OR(AU54="F",AU54="G"),VLOOKUP(AT54,Feiertage!$A:$B,2,FALSE),"")</f>
      </c>
    </row>
    <row r="56" spans="1:48" ht="23.25" customHeight="1">
      <c r="A56" s="85"/>
      <c r="B56" s="20">
        <v>18</v>
      </c>
      <c r="C56" s="17"/>
      <c r="D56" s="21">
        <f>IF(ISNA(VLOOKUP(A54,Einstellungen!$J$5:$N$36,5,FALSE)),"",VLOOKUP(A54,Einstellungen!$J$5:$N$36,5,FALSE))</f>
      </c>
      <c r="E56" s="85"/>
      <c r="F56" s="20">
        <v>49</v>
      </c>
      <c r="G56" s="17"/>
      <c r="H56" s="21">
        <f>IF(ISNA(VLOOKUP(E54,Einstellungen!$J$5:$N$36,5,FALSE)),"",VLOOKUP(E54,Einstellungen!$J$5:$N$36,5,FALSE))</f>
      </c>
      <c r="I56" s="85"/>
      <c r="J56" s="20">
        <f>J53+1</f>
        <v>78</v>
      </c>
      <c r="K56" s="17"/>
      <c r="L56" s="21">
        <f>IF(ISNA(VLOOKUP(I54,Einstellungen!$J$5:$N$36,5,FALSE)),"",VLOOKUP(I54,Einstellungen!$J$5:$N$36,5,FALSE))</f>
      </c>
      <c r="M56" s="85"/>
      <c r="N56" s="20">
        <f>N53+1</f>
        <v>109</v>
      </c>
      <c r="O56" s="17"/>
      <c r="P56" s="21">
        <f>IF(ISNA(VLOOKUP(M54,Einstellungen!$J$5:$N$36,5,FALSE)),"",VLOOKUP(M54,Einstellungen!$J$5:$N$36,5,FALSE))</f>
      </c>
      <c r="Q56" s="85"/>
      <c r="R56" s="20">
        <f>R53+1</f>
        <v>139</v>
      </c>
      <c r="S56" s="17"/>
      <c r="T56" s="21">
        <f>IF(ISNA(VLOOKUP(Q54,Einstellungen!$J$5:$N$36,5,FALSE)),"",VLOOKUP(Q54,Einstellungen!$J$5:$N$36,5,FALSE))</f>
      </c>
      <c r="U56" s="85"/>
      <c r="V56" s="20">
        <f>V53+1</f>
        <v>170</v>
      </c>
      <c r="W56" s="17"/>
      <c r="X56" s="21">
        <f>IF(ISNA(VLOOKUP(U54,Einstellungen!$J$5:$N$36,5,FALSE)),"",VLOOKUP(U54,Einstellungen!$J$5:$N$36,5,FALSE))</f>
      </c>
      <c r="Y56" s="85"/>
      <c r="Z56" s="20">
        <f>Z53+1</f>
        <v>200</v>
      </c>
      <c r="AA56" s="17"/>
      <c r="AB56" s="21">
        <f>IF(ISNA(VLOOKUP(Y54,Einstellungen!$J$5:$N$36,5,FALSE)),"",VLOOKUP(Y54,Einstellungen!$J$5:$N$36,5,FALSE))</f>
      </c>
      <c r="AC56" s="85"/>
      <c r="AD56" s="20">
        <f>AD53+1</f>
        <v>231</v>
      </c>
      <c r="AE56" s="17"/>
      <c r="AF56" s="21">
        <f>IF(ISNA(VLOOKUP(AC54,Einstellungen!$J$5:$N$36,5,FALSE)),"",VLOOKUP(AC54,Einstellungen!$J$5:$N$36,5,FALSE))</f>
      </c>
      <c r="AG56" s="85"/>
      <c r="AH56" s="20">
        <f>AH53+1</f>
        <v>262</v>
      </c>
      <c r="AI56" s="17"/>
      <c r="AJ56" s="21">
        <f>IF(ISNA(VLOOKUP(AG54,Einstellungen!$J$5:$N$36,5,FALSE)),"",VLOOKUP(AG54,Einstellungen!$J$5:$N$36,5,FALSE))</f>
      </c>
      <c r="AK56" s="85"/>
      <c r="AL56" s="20">
        <f>AL53+1</f>
        <v>292</v>
      </c>
      <c r="AM56" s="17"/>
      <c r="AN56" s="21">
        <f>IF(ISNA(VLOOKUP(AK54,Einstellungen!$J$5:$N$36,5,FALSE)),"",VLOOKUP(AK54,Einstellungen!$J$5:$N$36,5,FALSE))</f>
      </c>
      <c r="AO56" s="85"/>
      <c r="AP56" s="20">
        <f>AP53+1</f>
        <v>323</v>
      </c>
      <c r="AQ56" s="17"/>
      <c r="AR56" s="21">
        <f>IF(ISNA(VLOOKUP(AO54,Einstellungen!$J$5:$N$36,5,FALSE)),"",VLOOKUP(AO54,Einstellungen!$J$5:$N$36,5,FALSE))</f>
      </c>
      <c r="AS56" s="85"/>
      <c r="AT56" s="20">
        <f>AT53+1</f>
        <v>353</v>
      </c>
      <c r="AU56" s="17"/>
      <c r="AV56" s="21">
        <f>IF(ISNA(VLOOKUP(AS54,Einstellungen!$J$5:$N$36,5,FALSE)),"",VLOOKUP(AS54,Einstellungen!$J$5:$N$36,5,FALSE))</f>
      </c>
    </row>
    <row r="57" spans="1:48" ht="23.25" customHeight="1">
      <c r="A57" s="83">
        <f>A54+1</f>
        <v>40927</v>
      </c>
      <c r="B57" s="78">
        <f>A57</f>
        <v>40927</v>
      </c>
      <c r="C57" s="17">
        <f>IF(NOT(ISNA(VLOOKUP(A57,Feiertage!$A:$C,3,FALSE))),VLOOKUP(A57,Feiertage!$A:$C,3,FALSE),"")</f>
      </c>
      <c r="D57" s="22">
        <f>IF(WEEKDAY(A57,2)=1,"KW "&amp;TEXT(INT((A57-WEEKDAY(A57,2)-DATE(YEAR(A57+4-WEEKDAY(A57,2)),1,-10))/7),"0"),"")</f>
      </c>
      <c r="E57" s="83">
        <f>E54+1</f>
        <v>40958</v>
      </c>
      <c r="F57" s="78">
        <f>E57</f>
        <v>40958</v>
      </c>
      <c r="G57" s="17">
        <f>IF(NOT(ISNA(VLOOKUP(E57,Feiertage!$A:$C,3,FALSE))),VLOOKUP(E57,Feiertage!$A:$C,3,FALSE),"")</f>
      </c>
      <c r="H57" s="22">
        <f>IF(WEEKDAY(E57,2)=1,"KW "&amp;TEXT(INT((E57-WEEKDAY(E57,2)-DATE(YEAR(E57+4-WEEKDAY(E57,2)),1,-10))/7),"0"),"")</f>
      </c>
      <c r="I57" s="83">
        <f>I54+1</f>
        <v>40987</v>
      </c>
      <c r="J57" s="78">
        <f>I57</f>
        <v>40987</v>
      </c>
      <c r="K57" s="17">
        <f>IF(NOT(ISNA(VLOOKUP(I57,Feiertage!$A:$C,3,FALSE))),VLOOKUP(I57,Feiertage!$A:$C,3,FALSE),"")</f>
      </c>
      <c r="L57" s="22" t="str">
        <f>IF(WEEKDAY(I57,2)=1,"KW "&amp;TEXT(INT((I57-WEEKDAY(I57,2)-DATE(YEAR(I57+4-WEEKDAY(I57,2)),1,-10))/7),"0"),"")</f>
        <v>KW 12</v>
      </c>
      <c r="M57" s="83">
        <f>M54+1</f>
        <v>41018</v>
      </c>
      <c r="N57" s="78">
        <f>M57</f>
        <v>41018</v>
      </c>
      <c r="O57" s="17">
        <f>IF(NOT(ISNA(VLOOKUP(M57,Feiertage!$A:$C,3,FALSE))),VLOOKUP(M57,Feiertage!$A:$C,3,FALSE),"")</f>
      </c>
      <c r="P57" s="22">
        <f>IF(WEEKDAY(M57,2)=1,"KW "&amp;TEXT(INT((M57-WEEKDAY(M57,2)-DATE(YEAR(M57+4-WEEKDAY(M57,2)),1,-10))/7),"0"),"")</f>
      </c>
      <c r="Q57" s="83">
        <f>Q54+1</f>
        <v>41048</v>
      </c>
      <c r="R57" s="78">
        <f>Q57</f>
        <v>41048</v>
      </c>
      <c r="S57" s="17">
        <f>IF(NOT(ISNA(VLOOKUP(Q57,Feiertage!$A:$C,3,FALSE))),VLOOKUP(Q57,Feiertage!$A:$C,3,FALSE),"")</f>
      </c>
      <c r="T57" s="22">
        <f>IF(WEEKDAY(Q57,2)=1,"KW "&amp;TEXT(INT((Q57-WEEKDAY(Q57,2)-DATE(YEAR(Q57+4-WEEKDAY(Q57,2)),1,-10))/7),"0"),"")</f>
      </c>
      <c r="U57" s="83">
        <f>U54+1</f>
        <v>41079</v>
      </c>
      <c r="V57" s="78">
        <f>U57</f>
        <v>41079</v>
      </c>
      <c r="W57" s="17">
        <f>IF(NOT(ISNA(VLOOKUP(U57,Feiertage!$A:$C,3,FALSE))),VLOOKUP(U57,Feiertage!$A:$C,3,FALSE),"")</f>
      </c>
      <c r="X57" s="22">
        <f>IF(WEEKDAY(U57,2)=1,"KW "&amp;TEXT(INT((U57-WEEKDAY(U57,2)-DATE(YEAR(U57+4-WEEKDAY(U57,2)),1,-10))/7),"0"),"")</f>
      </c>
      <c r="Y57" s="83">
        <f>Y54+1</f>
        <v>41109</v>
      </c>
      <c r="Z57" s="78">
        <f>Y57</f>
        <v>41109</v>
      </c>
      <c r="AA57" s="17">
        <f>IF(NOT(ISNA(VLOOKUP(Y57,Feiertage!$A:$C,3,FALSE))),VLOOKUP(Y57,Feiertage!$A:$C,3,FALSE),"")</f>
      </c>
      <c r="AB57" s="22">
        <f>IF(WEEKDAY(Y57,2)=1,"KW "&amp;TEXT(INT((Y57-WEEKDAY(Y57,2)-DATE(YEAR(Y57+4-WEEKDAY(Y57,2)),1,-10))/7),"0"),"")</f>
      </c>
      <c r="AC57" s="83">
        <f>AC54+1</f>
        <v>41140</v>
      </c>
      <c r="AD57" s="78">
        <f>AC57</f>
        <v>41140</v>
      </c>
      <c r="AE57" s="17">
        <f>IF(NOT(ISNA(VLOOKUP(AC57,Feiertage!$A:$C,3,FALSE))),VLOOKUP(AC57,Feiertage!$A:$C,3,FALSE),"")</f>
      </c>
      <c r="AF57" s="22">
        <f>IF(WEEKDAY(AC57,2)=1,"KW "&amp;TEXT(INT((AC57-WEEKDAY(AC57,2)-DATE(YEAR(AC57+4-WEEKDAY(AC57,2)),1,-10))/7),"0"),"")</f>
      </c>
      <c r="AG57" s="83">
        <f>AG54+1</f>
        <v>41171</v>
      </c>
      <c r="AH57" s="78">
        <f>AG57</f>
        <v>41171</v>
      </c>
      <c r="AI57" s="17">
        <f>IF(NOT(ISNA(VLOOKUP(AG57,Feiertage!$A:$C,3,FALSE))),VLOOKUP(AG57,Feiertage!$A:$C,3,FALSE),"")</f>
      </c>
      <c r="AJ57" s="22">
        <f>IF(WEEKDAY(AG57,2)=1,"KW "&amp;TEXT(INT((AG57-WEEKDAY(AG57,2)-DATE(YEAR(AG57+4-WEEKDAY(AG57,2)),1,-10))/7),"0"),"")</f>
      </c>
      <c r="AK57" s="83">
        <f>AK54+1</f>
        <v>41201</v>
      </c>
      <c r="AL57" s="78">
        <f>AK57</f>
        <v>41201</v>
      </c>
      <c r="AM57" s="17">
        <f>IF(NOT(ISNA(VLOOKUP(AK57,Feiertage!$A:$C,3,FALSE))),VLOOKUP(AK57,Feiertage!$A:$C,3,FALSE),"")</f>
      </c>
      <c r="AN57" s="22">
        <f>IF(WEEKDAY(AK57,2)=1,"KW "&amp;TEXT(INT((AK57-WEEKDAY(AK57,2)-DATE(YEAR(AK57+4-WEEKDAY(AK57,2)),1,-10))/7),"0"),"")</f>
      </c>
      <c r="AO57" s="83">
        <f>AO54+1</f>
        <v>41232</v>
      </c>
      <c r="AP57" s="78">
        <f>AO57</f>
        <v>41232</v>
      </c>
      <c r="AQ57" s="17">
        <f>IF(NOT(ISNA(VLOOKUP(AO57,Feiertage!$A:$C,3,FALSE))),VLOOKUP(AO57,Feiertage!$A:$C,3,FALSE),"")</f>
      </c>
      <c r="AR57" s="22" t="str">
        <f>IF(WEEKDAY(AO57,2)=1,"KW "&amp;TEXT(INT((AO57-WEEKDAY(AO57,2)-DATE(YEAR(AO57+4-WEEKDAY(AO57,2)),1,-10))/7),"0"),"")</f>
        <v>KW 47</v>
      </c>
      <c r="AS57" s="83">
        <f>AS54+1</f>
        <v>41262</v>
      </c>
      <c r="AT57" s="78">
        <f>AS57</f>
        <v>41262</v>
      </c>
      <c r="AU57" s="17">
        <f>IF(NOT(ISNA(VLOOKUP(AS57,Feiertage!$A:$C,3,FALSE))),VLOOKUP(AS57,Feiertage!$A:$C,3,FALSE),"")</f>
      </c>
      <c r="AV57" s="22">
        <f>IF(WEEKDAY(AT57,2)=1,"KW "&amp;TEXT(INT((AT57-WEEKDAY(AT57,2)-DATE(YEAR(AT57+4-WEEKDAY(AT57,2)),1,-10))/7),"0"),"")</f>
      </c>
    </row>
    <row r="58" spans="1:48" ht="23.25" customHeight="1">
      <c r="A58" s="84"/>
      <c r="B58" s="79"/>
      <c r="C58" s="17"/>
      <c r="D58" s="19">
        <f>IF(OR(C57="F",C57="G"),VLOOKUP(A57,Feiertage!$A:$B,2,FALSE),"")</f>
      </c>
      <c r="E58" s="84"/>
      <c r="F58" s="79"/>
      <c r="G58" s="17"/>
      <c r="H58" s="19">
        <f>IF(OR(G57="F",G57="G"),VLOOKUP(E57,Feiertage!$A:$B,2,FALSE),"")</f>
      </c>
      <c r="I58" s="84"/>
      <c r="J58" s="79"/>
      <c r="K58" s="17"/>
      <c r="L58" s="19">
        <f>IF(OR(K57="F",K57="G"),VLOOKUP(I57,Feiertage!$A:$B,2,FALSE),"")</f>
      </c>
      <c r="M58" s="84"/>
      <c r="N58" s="79"/>
      <c r="O58" s="17"/>
      <c r="P58" s="19">
        <f>IF(OR(O57="F",O57="G"),VLOOKUP(M57,Feiertage!$A:$B,2,FALSE),"")</f>
      </c>
      <c r="Q58" s="84"/>
      <c r="R58" s="79"/>
      <c r="S58" s="17"/>
      <c r="T58" s="19">
        <f>IF(OR(S57="F",S57="G"),VLOOKUP(Q57,Feiertage!$A:$B,2,FALSE),"")</f>
      </c>
      <c r="U58" s="84"/>
      <c r="V58" s="79"/>
      <c r="W58" s="17"/>
      <c r="X58" s="19">
        <f>IF(OR(W57="F",W57="G"),VLOOKUP(U57,Feiertage!$A:$B,2,FALSE),"")</f>
      </c>
      <c r="Y58" s="84"/>
      <c r="Z58" s="79"/>
      <c r="AA58" s="17"/>
      <c r="AB58" s="19">
        <f>IF(OR(AA57="F",AA57="G"),VLOOKUP(Y57,Feiertage!$A:$B,2,FALSE),"")</f>
      </c>
      <c r="AC58" s="84"/>
      <c r="AD58" s="79"/>
      <c r="AE58" s="17"/>
      <c r="AF58" s="19">
        <f>IF(OR(AE57="F",AE57="G"),VLOOKUP(AC57,Feiertage!$A:$B,2,FALSE),"")</f>
      </c>
      <c r="AG58" s="84"/>
      <c r="AH58" s="79"/>
      <c r="AI58" s="17"/>
      <c r="AJ58" s="19">
        <f>IF(OR(AI57="F",AI57="G"),VLOOKUP(AG57,Feiertage!$A:$B,2,FALSE),"")</f>
      </c>
      <c r="AK58" s="84"/>
      <c r="AL58" s="79"/>
      <c r="AM58" s="17"/>
      <c r="AN58" s="19">
        <f>IF(OR(AM57="F",AM57="G"),VLOOKUP(AK57,Feiertage!$A:$B,2,FALSE),"")</f>
      </c>
      <c r="AO58" s="84"/>
      <c r="AP58" s="79"/>
      <c r="AQ58" s="17"/>
      <c r="AR58" s="19">
        <f>IF(OR(AQ57="F",AQ57="G"),VLOOKUP(AO57,Feiertage!$A:$B,2,FALSE),"")</f>
      </c>
      <c r="AS58" s="84"/>
      <c r="AT58" s="79"/>
      <c r="AU58" s="17"/>
      <c r="AV58" s="19">
        <f>IF(OR(AU57="F",AU57="G"),VLOOKUP(AT57,Feiertage!$A:$B,2,FALSE),"")</f>
      </c>
    </row>
    <row r="59" spans="1:48" ht="23.25" customHeight="1">
      <c r="A59" s="85"/>
      <c r="B59" s="20">
        <v>19</v>
      </c>
      <c r="C59" s="17"/>
      <c r="D59" s="21">
        <f>IF(ISNA(VLOOKUP(A57,Einstellungen!$J$5:$N$36,5,FALSE)),"",VLOOKUP(A57,Einstellungen!$J$5:$N$36,5,FALSE))</f>
      </c>
      <c r="E59" s="85"/>
      <c r="F59" s="20">
        <v>50</v>
      </c>
      <c r="G59" s="17"/>
      <c r="H59" s="21">
        <f>IF(ISNA(VLOOKUP(E57,Einstellungen!$J$5:$N$36,5,FALSE)),"",VLOOKUP(E57,Einstellungen!$J$5:$N$36,5,FALSE))</f>
      </c>
      <c r="I59" s="85"/>
      <c r="J59" s="20">
        <f>J56+1</f>
        <v>79</v>
      </c>
      <c r="K59" s="17"/>
      <c r="L59" s="21">
        <f>IF(ISNA(VLOOKUP(I57,Einstellungen!$J$5:$N$36,5,FALSE)),"",VLOOKUP(I57,Einstellungen!$J$5:$N$36,5,FALSE))</f>
      </c>
      <c r="M59" s="85"/>
      <c r="N59" s="20">
        <f>N56+1</f>
        <v>110</v>
      </c>
      <c r="O59" s="17"/>
      <c r="P59" s="21">
        <f>IF(ISNA(VLOOKUP(M57,Einstellungen!$J$5:$N$36,5,FALSE)),"",VLOOKUP(M57,Einstellungen!$J$5:$N$36,5,FALSE))</f>
      </c>
      <c r="Q59" s="85"/>
      <c r="R59" s="20">
        <f>R56+1</f>
        <v>140</v>
      </c>
      <c r="S59" s="17"/>
      <c r="T59" s="21">
        <f>IF(ISNA(VLOOKUP(Q57,Einstellungen!$J$5:$N$36,5,FALSE)),"",VLOOKUP(Q57,Einstellungen!$J$5:$N$36,5,FALSE))</f>
      </c>
      <c r="U59" s="85"/>
      <c r="V59" s="20">
        <f>V56+1</f>
        <v>171</v>
      </c>
      <c r="W59" s="17"/>
      <c r="X59" s="21">
        <f>IF(ISNA(VLOOKUP(U57,Einstellungen!$J$5:$N$36,5,FALSE)),"",VLOOKUP(U57,Einstellungen!$J$5:$N$36,5,FALSE))</f>
      </c>
      <c r="Y59" s="85"/>
      <c r="Z59" s="20">
        <f>Z56+1</f>
        <v>201</v>
      </c>
      <c r="AA59" s="17"/>
      <c r="AB59" s="21">
        <f>IF(ISNA(VLOOKUP(Y57,Einstellungen!$J$5:$N$36,5,FALSE)),"",VLOOKUP(Y57,Einstellungen!$J$5:$N$36,5,FALSE))</f>
      </c>
      <c r="AC59" s="85"/>
      <c r="AD59" s="20">
        <f>AD56+1</f>
        <v>232</v>
      </c>
      <c r="AE59" s="17"/>
      <c r="AF59" s="21">
        <f>IF(ISNA(VLOOKUP(AC57,Einstellungen!$J$5:$N$36,5,FALSE)),"",VLOOKUP(AC57,Einstellungen!$J$5:$N$36,5,FALSE))</f>
      </c>
      <c r="AG59" s="85"/>
      <c r="AH59" s="20">
        <f>AH56+1</f>
        <v>263</v>
      </c>
      <c r="AI59" s="17"/>
      <c r="AJ59" s="21">
        <f>IF(ISNA(VLOOKUP(AG57,Einstellungen!$J$5:$N$36,5,FALSE)),"",VLOOKUP(AG57,Einstellungen!$J$5:$N$36,5,FALSE))</f>
      </c>
      <c r="AK59" s="85"/>
      <c r="AL59" s="20">
        <f>AL56+1</f>
        <v>293</v>
      </c>
      <c r="AM59" s="17"/>
      <c r="AN59" s="21">
        <f>IF(ISNA(VLOOKUP(AK57,Einstellungen!$J$5:$N$36,5,FALSE)),"",VLOOKUP(AK57,Einstellungen!$J$5:$N$36,5,FALSE))</f>
      </c>
      <c r="AO59" s="85"/>
      <c r="AP59" s="20">
        <f>AP56+1</f>
        <v>324</v>
      </c>
      <c r="AQ59" s="17"/>
      <c r="AR59" s="21">
        <f>IF(ISNA(VLOOKUP(AO57,Einstellungen!$J$5:$N$36,5,FALSE)),"",VLOOKUP(AO57,Einstellungen!$J$5:$N$36,5,FALSE))</f>
      </c>
      <c r="AS59" s="85"/>
      <c r="AT59" s="20">
        <f>AT56+1</f>
        <v>354</v>
      </c>
      <c r="AU59" s="17"/>
      <c r="AV59" s="21">
        <f>IF(ISNA(VLOOKUP(AS57,Einstellungen!$J$5:$N$36,5,FALSE)),"",VLOOKUP(AS57,Einstellungen!$J$5:$N$36,5,FALSE))</f>
      </c>
    </row>
    <row r="60" spans="1:48" ht="23.25" customHeight="1">
      <c r="A60" s="83">
        <f>A57+1</f>
        <v>40928</v>
      </c>
      <c r="B60" s="78">
        <f>A60</f>
        <v>40928</v>
      </c>
      <c r="C60" s="17">
        <f>IF(NOT(ISNA(VLOOKUP(A60,Feiertage!$A:$C,3,FALSE))),VLOOKUP(A60,Feiertage!$A:$C,3,FALSE),"")</f>
      </c>
      <c r="D60" s="22">
        <f>IF(WEEKDAY(A60,2)=1,"KW "&amp;TEXT(INT((A60-WEEKDAY(A60,2)-DATE(YEAR(A60+4-WEEKDAY(A60,2)),1,-10))/7),"0"),"")</f>
      </c>
      <c r="E60" s="83">
        <f>E57+1</f>
        <v>40959</v>
      </c>
      <c r="F60" s="78">
        <f>E60</f>
        <v>40959</v>
      </c>
      <c r="G60" s="17" t="str">
        <f>IF(NOT(ISNA(VLOOKUP(E60,Feiertage!$A:$C,3,FALSE))),VLOOKUP(E60,Feiertage!$A:$C,3,FALSE),"")</f>
        <v>G</v>
      </c>
      <c r="H60" s="22" t="str">
        <f>IF(WEEKDAY(E60,2)=1,"KW "&amp;TEXT(INT((E60-WEEKDAY(E60,2)-DATE(YEAR(E60+4-WEEKDAY(E60,2)),1,-10))/7),"0"),"")</f>
        <v>KW 8</v>
      </c>
      <c r="I60" s="83">
        <f>I57+1</f>
        <v>40988</v>
      </c>
      <c r="J60" s="78">
        <f>I60</f>
        <v>40988</v>
      </c>
      <c r="K60" s="17">
        <f>IF(NOT(ISNA(VLOOKUP(I60,Feiertage!$A:$C,3,FALSE))),VLOOKUP(I60,Feiertage!$A:$C,3,FALSE),"")</f>
      </c>
      <c r="L60" s="22">
        <f>IF(WEEKDAY(I60,2)=1,"KW "&amp;TEXT(INT((I60-WEEKDAY(I60,2)-DATE(YEAR(I60+4-WEEKDAY(I60,2)),1,-10))/7),"0"),"")</f>
      </c>
      <c r="M60" s="83">
        <f>M57+1</f>
        <v>41019</v>
      </c>
      <c r="N60" s="78">
        <f>M60</f>
        <v>41019</v>
      </c>
      <c r="O60" s="17">
        <f>IF(NOT(ISNA(VLOOKUP(M60,Feiertage!$A:$C,3,FALSE))),VLOOKUP(M60,Feiertage!$A:$C,3,FALSE),"")</f>
      </c>
      <c r="P60" s="22">
        <f>IF(WEEKDAY(M60,2)=1,"KW "&amp;TEXT(INT((M60-WEEKDAY(M60,2)-DATE(YEAR(M60+4-WEEKDAY(M60,2)),1,-10))/7),"0"),"")</f>
      </c>
      <c r="Q60" s="83">
        <f>Q57+1</f>
        <v>41049</v>
      </c>
      <c r="R60" s="78">
        <f>Q60</f>
        <v>41049</v>
      </c>
      <c r="S60" s="17">
        <f>IF(NOT(ISNA(VLOOKUP(Q60,Feiertage!$A:$C,3,FALSE))),VLOOKUP(Q60,Feiertage!$A:$C,3,FALSE),"")</f>
      </c>
      <c r="T60" s="22">
        <f>IF(WEEKDAY(Q60,2)=1,"KW "&amp;TEXT(INT((Q60-WEEKDAY(Q60,2)-DATE(YEAR(Q60+4-WEEKDAY(Q60,2)),1,-10))/7),"0"),"")</f>
      </c>
      <c r="U60" s="83">
        <f>U57+1</f>
        <v>41080</v>
      </c>
      <c r="V60" s="78">
        <f>U60</f>
        <v>41080</v>
      </c>
      <c r="W60" s="17">
        <f>IF(NOT(ISNA(VLOOKUP(U60,Feiertage!$A:$C,3,FALSE))),VLOOKUP(U60,Feiertage!$A:$C,3,FALSE),"")</f>
      </c>
      <c r="X60" s="22">
        <f>IF(WEEKDAY(U60,2)=1,"KW "&amp;TEXT(INT((U60-WEEKDAY(U60,2)-DATE(YEAR(U60+4-WEEKDAY(U60,2)),1,-10))/7),"0"),"")</f>
      </c>
      <c r="Y60" s="83">
        <f>Y57+1</f>
        <v>41110</v>
      </c>
      <c r="Z60" s="78">
        <f>Y60</f>
        <v>41110</v>
      </c>
      <c r="AA60" s="17">
        <f>IF(NOT(ISNA(VLOOKUP(Y60,Feiertage!$A:$C,3,FALSE))),VLOOKUP(Y60,Feiertage!$A:$C,3,FALSE),"")</f>
      </c>
      <c r="AB60" s="22">
        <f>IF(WEEKDAY(Y60,2)=1,"KW "&amp;TEXT(INT((Y60-WEEKDAY(Y60,2)-DATE(YEAR(Y60+4-WEEKDAY(Y60,2)),1,-10))/7),"0"),"")</f>
      </c>
      <c r="AC60" s="83">
        <f>AC57+1</f>
        <v>41141</v>
      </c>
      <c r="AD60" s="78">
        <f>AC60</f>
        <v>41141</v>
      </c>
      <c r="AE60" s="17">
        <f>IF(NOT(ISNA(VLOOKUP(AC60,Feiertage!$A:$C,3,FALSE))),VLOOKUP(AC60,Feiertage!$A:$C,3,FALSE),"")</f>
      </c>
      <c r="AF60" s="22" t="str">
        <f>IF(WEEKDAY(AC60,2)=1,"KW "&amp;TEXT(INT((AC60-WEEKDAY(AC60,2)-DATE(YEAR(AC60+4-WEEKDAY(AC60,2)),1,-10))/7),"0"),"")</f>
        <v>KW 34</v>
      </c>
      <c r="AG60" s="83">
        <f>AG57+1</f>
        <v>41172</v>
      </c>
      <c r="AH60" s="78">
        <f>AG60</f>
        <v>41172</v>
      </c>
      <c r="AI60" s="17">
        <f>IF(NOT(ISNA(VLOOKUP(AG60,Feiertage!$A:$C,3,FALSE))),VLOOKUP(AG60,Feiertage!$A:$C,3,FALSE),"")</f>
      </c>
      <c r="AJ60" s="22">
        <f>IF(WEEKDAY(AG60,2)=1,"KW "&amp;TEXT(INT((AG60-WEEKDAY(AG60,2)-DATE(YEAR(AG60+4-WEEKDAY(AG60,2)),1,-10))/7),"0"),"")</f>
      </c>
      <c r="AK60" s="83">
        <f>AK57+1</f>
        <v>41202</v>
      </c>
      <c r="AL60" s="78">
        <f>AK60</f>
        <v>41202</v>
      </c>
      <c r="AM60" s="17">
        <f>IF(NOT(ISNA(VLOOKUP(AK60,Feiertage!$A:$C,3,FALSE))),VLOOKUP(AK60,Feiertage!$A:$C,3,FALSE),"")</f>
      </c>
      <c r="AN60" s="22">
        <f>IF(WEEKDAY(AK60,2)=1,"KW "&amp;TEXT(INT((AK60-WEEKDAY(AK60,2)-DATE(YEAR(AK60+4-WEEKDAY(AK60,2)),1,-10))/7),"0"),"")</f>
      </c>
      <c r="AO60" s="83">
        <f>AO57+1</f>
        <v>41233</v>
      </c>
      <c r="AP60" s="78">
        <f>AO60</f>
        <v>41233</v>
      </c>
      <c r="AQ60" s="17">
        <f>IF(NOT(ISNA(VLOOKUP(AO60,Feiertage!$A:$C,3,FALSE))),VLOOKUP(AO60,Feiertage!$A:$C,3,FALSE),"")</f>
      </c>
      <c r="AR60" s="22">
        <f>IF(WEEKDAY(AO60,2)=1,"KW "&amp;TEXT(INT((AO60-WEEKDAY(AO60,2)-DATE(YEAR(AO60+4-WEEKDAY(AO60,2)),1,-10))/7),"0"),"")</f>
      </c>
      <c r="AS60" s="83">
        <f>AS57+1</f>
        <v>41263</v>
      </c>
      <c r="AT60" s="78">
        <f>AS60</f>
        <v>41263</v>
      </c>
      <c r="AU60" s="17">
        <f>IF(NOT(ISNA(VLOOKUP(AS60,Feiertage!$A:$C,3,FALSE))),VLOOKUP(AS60,Feiertage!$A:$C,3,FALSE),"")</f>
      </c>
      <c r="AV60" s="22">
        <f>IF(WEEKDAY(AT60,2)=1,"KW "&amp;TEXT(INT((AT60-WEEKDAY(AT60,2)-DATE(YEAR(AT60+4-WEEKDAY(AT60,2)),1,-10))/7),"0"),"")</f>
      </c>
    </row>
    <row r="61" spans="1:48" ht="23.25" customHeight="1">
      <c r="A61" s="84"/>
      <c r="B61" s="79"/>
      <c r="C61" s="17"/>
      <c r="D61" s="19">
        <f>IF(OR(C60="F",C60="G"),VLOOKUP(A60,Feiertage!$A:$B,2,FALSE),"")</f>
      </c>
      <c r="E61" s="84"/>
      <c r="F61" s="79"/>
      <c r="G61" s="17"/>
      <c r="H61" s="19" t="str">
        <f>IF(OR(G60="F",G60="G"),VLOOKUP(E60,Feiertage!$A:$B,2,FALSE),"")</f>
        <v>Rosenmontag</v>
      </c>
      <c r="I61" s="84"/>
      <c r="J61" s="79"/>
      <c r="K61" s="17"/>
      <c r="L61" s="19">
        <f>IF(OR(K60="F",K60="G"),VLOOKUP(I60,Feiertage!$A:$B,2,FALSE),"")</f>
      </c>
      <c r="M61" s="84"/>
      <c r="N61" s="79"/>
      <c r="O61" s="17"/>
      <c r="P61" s="19">
        <f>IF(OR(O60="F",O60="G"),VLOOKUP(M60,Feiertage!$A:$B,2,FALSE),"")</f>
      </c>
      <c r="Q61" s="84"/>
      <c r="R61" s="79"/>
      <c r="S61" s="17"/>
      <c r="T61" s="19">
        <f>IF(OR(S60="F",S60="G"),VLOOKUP(Q60,Feiertage!$A:$B,2,FALSE),"")</f>
      </c>
      <c r="U61" s="84"/>
      <c r="V61" s="79"/>
      <c r="W61" s="17"/>
      <c r="X61" s="19">
        <f>IF(OR(W60="F",W60="G"),VLOOKUP(U60,Feiertage!$A:$B,2,FALSE),"")</f>
      </c>
      <c r="Y61" s="84"/>
      <c r="Z61" s="79"/>
      <c r="AA61" s="17"/>
      <c r="AB61" s="19">
        <f>IF(OR(AA60="F",AA60="G"),VLOOKUP(Y60,Feiertage!$A:$B,2,FALSE),"")</f>
      </c>
      <c r="AC61" s="84"/>
      <c r="AD61" s="79"/>
      <c r="AE61" s="17"/>
      <c r="AF61" s="19">
        <f>IF(OR(AE60="F",AE60="G"),VLOOKUP(AC60,Feiertage!$A:$B,2,FALSE),"")</f>
      </c>
      <c r="AG61" s="84"/>
      <c r="AH61" s="79"/>
      <c r="AI61" s="17"/>
      <c r="AJ61" s="19">
        <f>IF(OR(AI60="F",AI60="G"),VLOOKUP(AG60,Feiertage!$A:$B,2,FALSE),"")</f>
      </c>
      <c r="AK61" s="84"/>
      <c r="AL61" s="79"/>
      <c r="AM61" s="17"/>
      <c r="AN61" s="19">
        <f>IF(OR(AM60="F",AM60="G"),VLOOKUP(AK60,Feiertage!$A:$B,2,FALSE),"")</f>
      </c>
      <c r="AO61" s="84"/>
      <c r="AP61" s="79"/>
      <c r="AQ61" s="17"/>
      <c r="AR61" s="19">
        <f>IF(OR(AQ60="F",AQ60="G"),VLOOKUP(AO60,Feiertage!$A:$B,2,FALSE),"")</f>
      </c>
      <c r="AS61" s="84"/>
      <c r="AT61" s="79"/>
      <c r="AU61" s="17"/>
      <c r="AV61" s="19">
        <f>IF(OR(AU60="F",AU60="G"),VLOOKUP(AT60,Feiertage!$A:$B,2,FALSE),"")</f>
      </c>
    </row>
    <row r="62" spans="1:48" ht="23.25" customHeight="1">
      <c r="A62" s="85"/>
      <c r="B62" s="20">
        <v>20</v>
      </c>
      <c r="C62" s="17"/>
      <c r="D62" s="21">
        <f>IF(ISNA(VLOOKUP(A60,Einstellungen!$J$5:$N$36,5,FALSE)),"",VLOOKUP(A60,Einstellungen!$J$5:$N$36,5,FALSE))</f>
      </c>
      <c r="E62" s="85"/>
      <c r="F62" s="20">
        <v>51</v>
      </c>
      <c r="G62" s="17"/>
      <c r="H62" s="21">
        <f>IF(ISNA(VLOOKUP(E60,Einstellungen!$J$5:$N$36,5,FALSE)),"",VLOOKUP(E60,Einstellungen!$J$5:$N$36,5,FALSE))</f>
      </c>
      <c r="I62" s="85"/>
      <c r="J62" s="20">
        <f>J59+1</f>
        <v>80</v>
      </c>
      <c r="K62" s="17"/>
      <c r="L62" s="21">
        <f>IF(ISNA(VLOOKUP(I60,Einstellungen!$J$5:$N$36,5,FALSE)),"",VLOOKUP(I60,Einstellungen!$J$5:$N$36,5,FALSE))</f>
      </c>
      <c r="M62" s="85"/>
      <c r="N62" s="20">
        <f>N59+1</f>
        <v>111</v>
      </c>
      <c r="O62" s="17"/>
      <c r="P62" s="21">
        <f>IF(ISNA(VLOOKUP(M60,Einstellungen!$J$5:$N$36,5,FALSE)),"",VLOOKUP(M60,Einstellungen!$J$5:$N$36,5,FALSE))</f>
      </c>
      <c r="Q62" s="85"/>
      <c r="R62" s="20">
        <f>R59+1</f>
        <v>141</v>
      </c>
      <c r="S62" s="17"/>
      <c r="T62" s="21">
        <f>IF(ISNA(VLOOKUP(Q60,Einstellungen!$J$5:$N$36,5,FALSE)),"",VLOOKUP(Q60,Einstellungen!$J$5:$N$36,5,FALSE))</f>
      </c>
      <c r="U62" s="85"/>
      <c r="V62" s="20">
        <f>V59+1</f>
        <v>172</v>
      </c>
      <c r="W62" s="17"/>
      <c r="X62" s="21">
        <f>IF(ISNA(VLOOKUP(U60,Einstellungen!$J$5:$N$36,5,FALSE)),"",VLOOKUP(U60,Einstellungen!$J$5:$N$36,5,FALSE))</f>
      </c>
      <c r="Y62" s="85"/>
      <c r="Z62" s="20">
        <f>Z59+1</f>
        <v>202</v>
      </c>
      <c r="AA62" s="17"/>
      <c r="AB62" s="21">
        <f>IF(ISNA(VLOOKUP(Y60,Einstellungen!$J$5:$N$36,5,FALSE)),"",VLOOKUP(Y60,Einstellungen!$J$5:$N$36,5,FALSE))</f>
      </c>
      <c r="AC62" s="85"/>
      <c r="AD62" s="20">
        <f>AD59+1</f>
        <v>233</v>
      </c>
      <c r="AE62" s="17"/>
      <c r="AF62" s="21">
        <f>IF(ISNA(VLOOKUP(AC60,Einstellungen!$J$5:$N$36,5,FALSE)),"",VLOOKUP(AC60,Einstellungen!$J$5:$N$36,5,FALSE))</f>
      </c>
      <c r="AG62" s="85"/>
      <c r="AH62" s="20">
        <f>AH59+1</f>
        <v>264</v>
      </c>
      <c r="AI62" s="17"/>
      <c r="AJ62" s="21">
        <f>IF(ISNA(VLOOKUP(AG60,Einstellungen!$J$5:$N$36,5,FALSE)),"",VLOOKUP(AG60,Einstellungen!$J$5:$N$36,5,FALSE))</f>
      </c>
      <c r="AK62" s="85"/>
      <c r="AL62" s="20">
        <f>AL59+1</f>
        <v>294</v>
      </c>
      <c r="AM62" s="17"/>
      <c r="AN62" s="21">
        <f>IF(ISNA(VLOOKUP(AK60,Einstellungen!$J$5:$N$36,5,FALSE)),"",VLOOKUP(AK60,Einstellungen!$J$5:$N$36,5,FALSE))</f>
      </c>
      <c r="AO62" s="85"/>
      <c r="AP62" s="20">
        <f>AP59+1</f>
        <v>325</v>
      </c>
      <c r="AQ62" s="17"/>
      <c r="AR62" s="21">
        <f>IF(ISNA(VLOOKUP(AO60,Einstellungen!$J$5:$N$36,5,FALSE)),"",VLOOKUP(AO60,Einstellungen!$J$5:$N$36,5,FALSE))</f>
      </c>
      <c r="AS62" s="85"/>
      <c r="AT62" s="20">
        <f>AT59+1</f>
        <v>355</v>
      </c>
      <c r="AU62" s="17"/>
      <c r="AV62" s="21">
        <f>IF(ISNA(VLOOKUP(AS60,Einstellungen!$J$5:$N$36,5,FALSE)),"",VLOOKUP(AS60,Einstellungen!$J$5:$N$36,5,FALSE))</f>
      </c>
    </row>
    <row r="63" spans="1:48" ht="23.25" customHeight="1">
      <c r="A63" s="83">
        <f>A60+1</f>
        <v>40929</v>
      </c>
      <c r="B63" s="78">
        <f>A63</f>
        <v>40929</v>
      </c>
      <c r="C63" s="17">
        <f>IF(NOT(ISNA(VLOOKUP(A63,Feiertage!$A:$C,3,FALSE))),VLOOKUP(A63,Feiertage!$A:$C,3,FALSE),"")</f>
      </c>
      <c r="D63" s="22">
        <f>IF(WEEKDAY(A63,2)=1,"KW "&amp;TEXT(INT((A63-WEEKDAY(A63,2)-DATE(YEAR(A63+4-WEEKDAY(A63,2)),1,-10))/7),"0"),"")</f>
      </c>
      <c r="E63" s="83">
        <f>E60+1</f>
        <v>40960</v>
      </c>
      <c r="F63" s="78">
        <f>E63</f>
        <v>40960</v>
      </c>
      <c r="G63" s="17" t="str">
        <f>IF(NOT(ISNA(VLOOKUP(E63,Feiertage!$A:$C,3,FALSE))),VLOOKUP(E63,Feiertage!$A:$C,3,FALSE),"")</f>
        <v>G</v>
      </c>
      <c r="H63" s="22">
        <f>IF(WEEKDAY(E63,2)=1,"KW "&amp;TEXT(INT((E63-WEEKDAY(E63,2)-DATE(YEAR(E63+4-WEEKDAY(E63,2)),1,-10))/7),"0"),"")</f>
      </c>
      <c r="I63" s="83">
        <f>I60+1</f>
        <v>40989</v>
      </c>
      <c r="J63" s="78">
        <f>I63</f>
        <v>40989</v>
      </c>
      <c r="K63" s="17">
        <f>IF(NOT(ISNA(VLOOKUP(I63,Feiertage!$A:$C,3,FALSE))),VLOOKUP(I63,Feiertage!$A:$C,3,FALSE),"")</f>
      </c>
      <c r="L63" s="22">
        <f>IF(WEEKDAY(I63,2)=1,"KW "&amp;TEXT(INT((I63-WEEKDAY(I63,2)-DATE(YEAR(I63+4-WEEKDAY(I63,2)),1,-10))/7),"0"),"")</f>
      </c>
      <c r="M63" s="83">
        <f>M60+1</f>
        <v>41020</v>
      </c>
      <c r="N63" s="78">
        <f>M63</f>
        <v>41020</v>
      </c>
      <c r="O63" s="17">
        <f>IF(NOT(ISNA(VLOOKUP(M63,Feiertage!$A:$C,3,FALSE))),VLOOKUP(M63,Feiertage!$A:$C,3,FALSE),"")</f>
      </c>
      <c r="P63" s="22">
        <f>IF(WEEKDAY(M63,2)=1,"KW "&amp;TEXT(INT((M63-WEEKDAY(M63,2)-DATE(YEAR(M63+4-WEEKDAY(M63,2)),1,-10))/7),"0"),"")</f>
      </c>
      <c r="Q63" s="83">
        <f>Q60+1</f>
        <v>41050</v>
      </c>
      <c r="R63" s="78">
        <f>Q63</f>
        <v>41050</v>
      </c>
      <c r="S63" s="17">
        <f>IF(NOT(ISNA(VLOOKUP(Q63,Feiertage!$A:$C,3,FALSE))),VLOOKUP(Q63,Feiertage!$A:$C,3,FALSE),"")</f>
      </c>
      <c r="T63" s="22" t="str">
        <f>IF(WEEKDAY(Q63,2)=1,"KW "&amp;TEXT(INT((Q63-WEEKDAY(Q63,2)-DATE(YEAR(Q63+4-WEEKDAY(Q63,2)),1,-10))/7),"0"),"")</f>
        <v>KW 21</v>
      </c>
      <c r="U63" s="83">
        <f>U60+1</f>
        <v>41081</v>
      </c>
      <c r="V63" s="78">
        <f>U63</f>
        <v>41081</v>
      </c>
      <c r="W63" s="17">
        <f>IF(NOT(ISNA(VLOOKUP(U63,Feiertage!$A:$C,3,FALSE))),VLOOKUP(U63,Feiertage!$A:$C,3,FALSE),"")</f>
      </c>
      <c r="X63" s="22">
        <f>IF(WEEKDAY(U63,2)=1,"KW "&amp;TEXT(INT((U63-WEEKDAY(U63,2)-DATE(YEAR(U63+4-WEEKDAY(U63,2)),1,-10))/7),"0"),"")</f>
      </c>
      <c r="Y63" s="83">
        <f>Y60+1</f>
        <v>41111</v>
      </c>
      <c r="Z63" s="78">
        <f>Y63</f>
        <v>41111</v>
      </c>
      <c r="AA63" s="17">
        <f>IF(NOT(ISNA(VLOOKUP(Y63,Feiertage!$A:$C,3,FALSE))),VLOOKUP(Y63,Feiertage!$A:$C,3,FALSE),"")</f>
      </c>
      <c r="AB63" s="22">
        <f>IF(WEEKDAY(Y63,2)=1,"KW "&amp;TEXT(INT((Y63-WEEKDAY(Y63,2)-DATE(YEAR(Y63+4-WEEKDAY(Y63,2)),1,-10))/7),"0"),"")</f>
      </c>
      <c r="AC63" s="83">
        <f>AC60+1</f>
        <v>41142</v>
      </c>
      <c r="AD63" s="78">
        <f>AC63</f>
        <v>41142</v>
      </c>
      <c r="AE63" s="17">
        <f>IF(NOT(ISNA(VLOOKUP(AC63,Feiertage!$A:$C,3,FALSE))),VLOOKUP(AC63,Feiertage!$A:$C,3,FALSE),"")</f>
      </c>
      <c r="AF63" s="22">
        <f>IF(WEEKDAY(AC63,2)=1,"KW "&amp;TEXT(INT((AC63-WEEKDAY(AC63,2)-DATE(YEAR(AC63+4-WEEKDAY(AC63,2)),1,-10))/7),"0"),"")</f>
      </c>
      <c r="AG63" s="83">
        <f>AG60+1</f>
        <v>41173</v>
      </c>
      <c r="AH63" s="78">
        <f>AG63</f>
        <v>41173</v>
      </c>
      <c r="AI63" s="17">
        <f>IF(NOT(ISNA(VLOOKUP(AG63,Feiertage!$A:$C,3,FALSE))),VLOOKUP(AG63,Feiertage!$A:$C,3,FALSE),"")</f>
      </c>
      <c r="AJ63" s="22">
        <f>IF(WEEKDAY(AG63,2)=1,"KW "&amp;TEXT(INT((AG63-WEEKDAY(AG63,2)-DATE(YEAR(AG63+4-WEEKDAY(AG63,2)),1,-10))/7),"0"),"")</f>
      </c>
      <c r="AK63" s="83">
        <f>AK60+1</f>
        <v>41203</v>
      </c>
      <c r="AL63" s="78">
        <f>AK63</f>
        <v>41203</v>
      </c>
      <c r="AM63" s="17">
        <f>IF(NOT(ISNA(VLOOKUP(AK63,Feiertage!$A:$C,3,FALSE))),VLOOKUP(AK63,Feiertage!$A:$C,3,FALSE),"")</f>
      </c>
      <c r="AN63" s="22">
        <f>IF(WEEKDAY(AK63,2)=1,"KW "&amp;TEXT(INT((AK63-WEEKDAY(AK63,2)-DATE(YEAR(AK63+4-WEEKDAY(AK63,2)),1,-10))/7),"0"),"")</f>
      </c>
      <c r="AO63" s="83">
        <f>AO60+1</f>
        <v>41234</v>
      </c>
      <c r="AP63" s="78">
        <f>AO63</f>
        <v>41234</v>
      </c>
      <c r="AQ63" s="17" t="str">
        <f>IF(NOT(ISNA(VLOOKUP(AO63,Feiertage!$A:$C,3,FALSE))),VLOOKUP(AO63,Feiertage!$A:$C,3,FALSE),"")</f>
        <v>G</v>
      </c>
      <c r="AR63" s="22">
        <f>IF(WEEKDAY(AO63,2)=1,"KW "&amp;TEXT(INT((AO63-WEEKDAY(AO63,2)-DATE(YEAR(AO63+4-WEEKDAY(AO63,2)),1,-10))/7),"0"),"")</f>
      </c>
      <c r="AS63" s="83">
        <f>AS60+1</f>
        <v>41264</v>
      </c>
      <c r="AT63" s="78">
        <f>AS63</f>
        <v>41264</v>
      </c>
      <c r="AU63" s="17">
        <f>IF(NOT(ISNA(VLOOKUP(AS63,Feiertage!$A:$C,3,FALSE))),VLOOKUP(AS63,Feiertage!$A:$C,3,FALSE),"")</f>
      </c>
      <c r="AV63" s="22">
        <f>IF(WEEKDAY(AT63,2)=1,"KW "&amp;TEXT(INT((AT63-WEEKDAY(AT63,2)-DATE(YEAR(AT63+4-WEEKDAY(AT63,2)),1,-10))/7),"0"),"")</f>
      </c>
    </row>
    <row r="64" spans="1:48" ht="23.25" customHeight="1">
      <c r="A64" s="84"/>
      <c r="B64" s="79"/>
      <c r="C64" s="17"/>
      <c r="D64" s="19">
        <f>IF(OR(C63="F",C63="G"),VLOOKUP(A63,Feiertage!$A:$B,2,FALSE),"")</f>
      </c>
      <c r="E64" s="84"/>
      <c r="F64" s="79"/>
      <c r="G64" s="17"/>
      <c r="H64" s="19" t="str">
        <f>IF(OR(G63="F",G63="G"),VLOOKUP(E63,Feiertage!$A:$B,2,FALSE),"")</f>
        <v>Fastnacht</v>
      </c>
      <c r="I64" s="84"/>
      <c r="J64" s="79"/>
      <c r="K64" s="17"/>
      <c r="L64" s="19">
        <f>IF(OR(K63="F",K63="G"),VLOOKUP(I63,Feiertage!$A:$B,2,FALSE),"")</f>
      </c>
      <c r="M64" s="84"/>
      <c r="N64" s="79"/>
      <c r="O64" s="17"/>
      <c r="P64" s="19">
        <f>IF(OR(O63="F",O63="G"),VLOOKUP(M63,Feiertage!$A:$B,2,FALSE),"")</f>
      </c>
      <c r="Q64" s="84"/>
      <c r="R64" s="79"/>
      <c r="S64" s="17"/>
      <c r="T64" s="19">
        <f>IF(OR(S63="F",S63="G"),VLOOKUP(Q63,Feiertage!$A:$B,2,FALSE),"")</f>
      </c>
      <c r="U64" s="84"/>
      <c r="V64" s="79"/>
      <c r="W64" s="17"/>
      <c r="X64" s="19">
        <f>IF(OR(W63="F",W63="G"),VLOOKUP(U63,Feiertage!$A:$B,2,FALSE),"")</f>
      </c>
      <c r="Y64" s="84"/>
      <c r="Z64" s="79"/>
      <c r="AA64" s="17"/>
      <c r="AB64" s="19">
        <f>IF(OR(AA63="F",AA63="G"),VLOOKUP(Y63,Feiertage!$A:$B,2,FALSE),"")</f>
      </c>
      <c r="AC64" s="84"/>
      <c r="AD64" s="79"/>
      <c r="AE64" s="17"/>
      <c r="AF64" s="19">
        <f>IF(OR(AE63="F",AE63="G"),VLOOKUP(AC63,Feiertage!$A:$B,2,FALSE),"")</f>
      </c>
      <c r="AG64" s="84"/>
      <c r="AH64" s="79"/>
      <c r="AI64" s="17"/>
      <c r="AJ64" s="19">
        <f>IF(OR(AI63="F",AI63="G"),VLOOKUP(AG63,Feiertage!$A:$B,2,FALSE),"")</f>
      </c>
      <c r="AK64" s="84"/>
      <c r="AL64" s="79"/>
      <c r="AM64" s="17"/>
      <c r="AN64" s="19">
        <f>IF(OR(AM63="F",AM63="G"),VLOOKUP(AK63,Feiertage!$A:$B,2,FALSE),"")</f>
      </c>
      <c r="AO64" s="84"/>
      <c r="AP64" s="79"/>
      <c r="AQ64" s="17"/>
      <c r="AR64" s="19" t="str">
        <f>IF(OR(AQ63="F",AQ63="G"),VLOOKUP(AO63,Feiertage!$A:$B,2,FALSE),"")</f>
        <v>Buß- und Bettag</v>
      </c>
      <c r="AS64" s="84"/>
      <c r="AT64" s="79"/>
      <c r="AU64" s="17"/>
      <c r="AV64" s="19">
        <f>IF(OR(AU63="F",AU63="G"),VLOOKUP(AT63,Feiertage!$A:$B,2,FALSE),"")</f>
      </c>
    </row>
    <row r="65" spans="1:48" ht="23.25" customHeight="1">
      <c r="A65" s="85"/>
      <c r="B65" s="20">
        <v>21</v>
      </c>
      <c r="C65" s="17"/>
      <c r="D65" s="21">
        <f>IF(ISNA(VLOOKUP(A63,Einstellungen!$J$5:$N$36,5,FALSE)),"",VLOOKUP(A63,Einstellungen!$J$5:$N$36,5,FALSE))</f>
      </c>
      <c r="E65" s="85"/>
      <c r="F65" s="20">
        <v>52</v>
      </c>
      <c r="G65" s="17"/>
      <c r="H65" s="21">
        <f>IF(ISNA(VLOOKUP(E63,Einstellungen!$J$5:$N$36,5,FALSE)),"",VLOOKUP(E63,Einstellungen!$J$5:$N$36,5,FALSE))</f>
      </c>
      <c r="I65" s="85"/>
      <c r="J65" s="20">
        <f>J62+1</f>
        <v>81</v>
      </c>
      <c r="K65" s="17"/>
      <c r="L65" s="21">
        <f>IF(ISNA(VLOOKUP(I63,Einstellungen!$J$5:$N$36,5,FALSE)),"",VLOOKUP(I63,Einstellungen!$J$5:$N$36,5,FALSE))</f>
      </c>
      <c r="M65" s="85"/>
      <c r="N65" s="20">
        <f>N62+1</f>
        <v>112</v>
      </c>
      <c r="O65" s="17"/>
      <c r="P65" s="21">
        <f>IF(ISNA(VLOOKUP(M63,Einstellungen!$J$5:$N$36,5,FALSE)),"",VLOOKUP(M63,Einstellungen!$J$5:$N$36,5,FALSE))</f>
      </c>
      <c r="Q65" s="85"/>
      <c r="R65" s="20">
        <f>R62+1</f>
        <v>142</v>
      </c>
      <c r="S65" s="17"/>
      <c r="T65" s="21">
        <f>IF(ISNA(VLOOKUP(Q63,Einstellungen!$J$5:$N$36,5,FALSE)),"",VLOOKUP(Q63,Einstellungen!$J$5:$N$36,5,FALSE))</f>
      </c>
      <c r="U65" s="85"/>
      <c r="V65" s="20">
        <f>V62+1</f>
        <v>173</v>
      </c>
      <c r="W65" s="17"/>
      <c r="X65" s="21">
        <f>IF(ISNA(VLOOKUP(U63,Einstellungen!$J$5:$N$36,5,FALSE)),"",VLOOKUP(U63,Einstellungen!$J$5:$N$36,5,FALSE))</f>
      </c>
      <c r="Y65" s="85"/>
      <c r="Z65" s="20">
        <f>Z62+1</f>
        <v>203</v>
      </c>
      <c r="AA65" s="17"/>
      <c r="AB65" s="21">
        <f>IF(ISNA(VLOOKUP(Y63,Einstellungen!$J$5:$N$36,5,FALSE)),"",VLOOKUP(Y63,Einstellungen!$J$5:$N$36,5,FALSE))</f>
      </c>
      <c r="AC65" s="85"/>
      <c r="AD65" s="20">
        <f>AD62+1</f>
        <v>234</v>
      </c>
      <c r="AE65" s="17"/>
      <c r="AF65" s="21">
        <f>IF(ISNA(VLOOKUP(AC63,Einstellungen!$J$5:$N$36,5,FALSE)),"",VLOOKUP(AC63,Einstellungen!$J$5:$N$36,5,FALSE))</f>
      </c>
      <c r="AG65" s="85"/>
      <c r="AH65" s="20">
        <f>AH62+1</f>
        <v>265</v>
      </c>
      <c r="AI65" s="17"/>
      <c r="AJ65" s="21">
        <f>IF(ISNA(VLOOKUP(AG63,Einstellungen!$J$5:$N$36,5,FALSE)),"",VLOOKUP(AG63,Einstellungen!$J$5:$N$36,5,FALSE))</f>
      </c>
      <c r="AK65" s="85"/>
      <c r="AL65" s="20">
        <f>AL62+1</f>
        <v>295</v>
      </c>
      <c r="AM65" s="17"/>
      <c r="AN65" s="21">
        <f>IF(ISNA(VLOOKUP(AK63,Einstellungen!$J$5:$N$36,5,FALSE)),"",VLOOKUP(AK63,Einstellungen!$J$5:$N$36,5,FALSE))</f>
      </c>
      <c r="AO65" s="85"/>
      <c r="AP65" s="20">
        <f>AP62+1</f>
        <v>326</v>
      </c>
      <c r="AQ65" s="17"/>
      <c r="AR65" s="21">
        <f>IF(ISNA(VLOOKUP(AO63,Einstellungen!$J$5:$N$36,5,FALSE)),"",VLOOKUP(AO63,Einstellungen!$J$5:$N$36,5,FALSE))</f>
      </c>
      <c r="AS65" s="85"/>
      <c r="AT65" s="20">
        <f>AT62+1</f>
        <v>356</v>
      </c>
      <c r="AU65" s="17"/>
      <c r="AV65" s="21">
        <f>IF(ISNA(VLOOKUP(AS63,Einstellungen!$J$5:$N$36,5,FALSE)),"",VLOOKUP(AS63,Einstellungen!$J$5:$N$36,5,FALSE))</f>
      </c>
    </row>
    <row r="66" spans="1:48" ht="23.25" customHeight="1">
      <c r="A66" s="83">
        <f>A63+1</f>
        <v>40930</v>
      </c>
      <c r="B66" s="78">
        <f>A66</f>
        <v>40930</v>
      </c>
      <c r="C66" s="17">
        <f>IF(NOT(ISNA(VLOOKUP(A66,Feiertage!$A:$C,3,FALSE))),VLOOKUP(A66,Feiertage!$A:$C,3,FALSE),"")</f>
      </c>
      <c r="D66" s="22">
        <f>IF(WEEKDAY(A66,2)=1,"KW "&amp;TEXT(INT((A66-WEEKDAY(A66,2)-DATE(YEAR(A66+4-WEEKDAY(A66,2)),1,-10))/7),"0"),"")</f>
      </c>
      <c r="E66" s="83">
        <f>E63+1</f>
        <v>40961</v>
      </c>
      <c r="F66" s="78">
        <f>E66</f>
        <v>40961</v>
      </c>
      <c r="G66" s="17" t="str">
        <f>IF(NOT(ISNA(VLOOKUP(E66,Feiertage!$A:$C,3,FALSE))),VLOOKUP(E66,Feiertage!$A:$C,3,FALSE),"")</f>
        <v>G</v>
      </c>
      <c r="H66" s="22">
        <f>IF(WEEKDAY(E66,2)=1,"KW "&amp;TEXT(INT((E66-WEEKDAY(E66,2)-DATE(YEAR(E66+4-WEEKDAY(E66,2)),1,-10))/7),"0"),"")</f>
      </c>
      <c r="I66" s="83">
        <f>I63+1</f>
        <v>40990</v>
      </c>
      <c r="J66" s="78">
        <f>I66</f>
        <v>40990</v>
      </c>
      <c r="K66" s="17">
        <f>IF(NOT(ISNA(VLOOKUP(I66,Feiertage!$A:$C,3,FALSE))),VLOOKUP(I66,Feiertage!$A:$C,3,FALSE),"")</f>
      </c>
      <c r="L66" s="22">
        <f>IF(WEEKDAY(I66,2)=1,"KW "&amp;TEXT(INT((I66-WEEKDAY(I66,2)-DATE(YEAR(I66+4-WEEKDAY(I66,2)),1,-10))/7),"0"),"")</f>
      </c>
      <c r="M66" s="83">
        <f>M63+1</f>
        <v>41021</v>
      </c>
      <c r="N66" s="78">
        <f>M66</f>
        <v>41021</v>
      </c>
      <c r="O66" s="17">
        <f>IF(NOT(ISNA(VLOOKUP(M66,Feiertage!$A:$C,3,FALSE))),VLOOKUP(M66,Feiertage!$A:$C,3,FALSE),"")</f>
      </c>
      <c r="P66" s="22">
        <f>IF(WEEKDAY(M66,2)=1,"KW "&amp;TEXT(INT((M66-WEEKDAY(M66,2)-DATE(YEAR(M66+4-WEEKDAY(M66,2)),1,-10))/7),"0"),"")</f>
      </c>
      <c r="Q66" s="83">
        <f>Q63+1</f>
        <v>41051</v>
      </c>
      <c r="R66" s="78">
        <f>Q66</f>
        <v>41051</v>
      </c>
      <c r="S66" s="17">
        <f>IF(NOT(ISNA(VLOOKUP(Q66,Feiertage!$A:$C,3,FALSE))),VLOOKUP(Q66,Feiertage!$A:$C,3,FALSE),"")</f>
      </c>
      <c r="T66" s="22">
        <f>IF(WEEKDAY(Q66,2)=1,"KW "&amp;TEXT(INT((Q66-WEEKDAY(Q66,2)-DATE(YEAR(Q66+4-WEEKDAY(Q66,2)),1,-10))/7),"0"),"")</f>
      </c>
      <c r="U66" s="83">
        <f>U63+1</f>
        <v>41082</v>
      </c>
      <c r="V66" s="78">
        <f>U66</f>
        <v>41082</v>
      </c>
      <c r="W66" s="17">
        <f>IF(NOT(ISNA(VLOOKUP(U66,Feiertage!$A:$C,3,FALSE))),VLOOKUP(U66,Feiertage!$A:$C,3,FALSE),"")</f>
      </c>
      <c r="X66" s="22">
        <f>IF(WEEKDAY(U66,2)=1,"KW "&amp;TEXT(INT((U66-WEEKDAY(U66,2)-DATE(YEAR(U66+4-WEEKDAY(U66,2)),1,-10))/7),"0"),"")</f>
      </c>
      <c r="Y66" s="83">
        <f>Y63+1</f>
        <v>41112</v>
      </c>
      <c r="Z66" s="78">
        <f>Y66</f>
        <v>41112</v>
      </c>
      <c r="AA66" s="17">
        <f>IF(NOT(ISNA(VLOOKUP(Y66,Feiertage!$A:$C,3,FALSE))),VLOOKUP(Y66,Feiertage!$A:$C,3,FALSE),"")</f>
      </c>
      <c r="AB66" s="22">
        <f>IF(WEEKDAY(Y66,2)=1,"KW "&amp;TEXT(INT((Y66-WEEKDAY(Y66,2)-DATE(YEAR(Y66+4-WEEKDAY(Y66,2)),1,-10))/7),"0"),"")</f>
      </c>
      <c r="AC66" s="83">
        <f>AC63+1</f>
        <v>41143</v>
      </c>
      <c r="AD66" s="78">
        <f>AC66</f>
        <v>41143</v>
      </c>
      <c r="AE66" s="17">
        <f>IF(NOT(ISNA(VLOOKUP(AC66,Feiertage!$A:$C,3,FALSE))),VLOOKUP(AC66,Feiertage!$A:$C,3,FALSE),"")</f>
      </c>
      <c r="AF66" s="22">
        <f>IF(WEEKDAY(AC66,2)=1,"KW "&amp;TEXT(INT((AC66-WEEKDAY(AC66,2)-DATE(YEAR(AC66+4-WEEKDAY(AC66,2)),1,-10))/7),"0"),"")</f>
      </c>
      <c r="AG66" s="83">
        <f>AG63+1</f>
        <v>41174</v>
      </c>
      <c r="AH66" s="78">
        <f>AG66</f>
        <v>41174</v>
      </c>
      <c r="AI66" s="17">
        <f>IF(NOT(ISNA(VLOOKUP(AG66,Feiertage!$A:$C,3,FALSE))),VLOOKUP(AG66,Feiertage!$A:$C,3,FALSE),"")</f>
      </c>
      <c r="AJ66" s="22">
        <f>IF(WEEKDAY(AG66,2)=1,"KW "&amp;TEXT(INT((AG66-WEEKDAY(AG66,2)-DATE(YEAR(AG66+4-WEEKDAY(AG66,2)),1,-10))/7),"0"),"")</f>
      </c>
      <c r="AK66" s="83">
        <f>AK63+1</f>
        <v>41204</v>
      </c>
      <c r="AL66" s="78">
        <f>AK66</f>
        <v>41204</v>
      </c>
      <c r="AM66" s="17">
        <f>IF(NOT(ISNA(VLOOKUP(AK66,Feiertage!$A:$C,3,FALSE))),VLOOKUP(AK66,Feiertage!$A:$C,3,FALSE),"")</f>
      </c>
      <c r="AN66" s="22" t="str">
        <f>IF(WEEKDAY(AK66,2)=1,"KW "&amp;TEXT(INT((AK66-WEEKDAY(AK66,2)-DATE(YEAR(AK66+4-WEEKDAY(AK66,2)),1,-10))/7),"0"),"")</f>
        <v>KW 43</v>
      </c>
      <c r="AO66" s="83">
        <f>AO63+1</f>
        <v>41235</v>
      </c>
      <c r="AP66" s="78">
        <f>AO66</f>
        <v>41235</v>
      </c>
      <c r="AQ66" s="17">
        <f>IF(NOT(ISNA(VLOOKUP(AO66,Feiertage!$A:$C,3,FALSE))),VLOOKUP(AO66,Feiertage!$A:$C,3,FALSE),"")</f>
      </c>
      <c r="AR66" s="22">
        <f>IF(WEEKDAY(AO66,2)=1,"KW "&amp;TEXT(INT((AO66-WEEKDAY(AO66,2)-DATE(YEAR(AO66+4-WEEKDAY(AO66,2)),1,-10))/7),"0"),"")</f>
      </c>
      <c r="AS66" s="83">
        <f>AS63+1</f>
        <v>41265</v>
      </c>
      <c r="AT66" s="78">
        <f>AS66</f>
        <v>41265</v>
      </c>
      <c r="AU66" s="17">
        <f>IF(NOT(ISNA(VLOOKUP(AS66,Feiertage!$A:$C,3,FALSE))),VLOOKUP(AS66,Feiertage!$A:$C,3,FALSE),"")</f>
      </c>
      <c r="AV66" s="22">
        <f>IF(WEEKDAY(AT66,2)=1,"KW "&amp;TEXT(INT((AT66-WEEKDAY(AT66,2)-DATE(YEAR(AT66+4-WEEKDAY(AT66,2)),1,-10))/7),"0"),"")</f>
      </c>
    </row>
    <row r="67" spans="1:48" ht="23.25" customHeight="1">
      <c r="A67" s="84"/>
      <c r="B67" s="79"/>
      <c r="C67" s="17"/>
      <c r="D67" s="19">
        <f>IF(OR(C66="F",C66="G"),VLOOKUP(A66,Feiertage!$A:$B,2,FALSE),"")</f>
      </c>
      <c r="E67" s="84"/>
      <c r="F67" s="79"/>
      <c r="G67" s="17"/>
      <c r="H67" s="19" t="str">
        <f>IF(OR(G66="F",G66="G"),VLOOKUP(E66,Feiertage!$A:$B,2,FALSE),"")</f>
        <v>Aschermittwoch</v>
      </c>
      <c r="I67" s="84"/>
      <c r="J67" s="79"/>
      <c r="K67" s="17"/>
      <c r="L67" s="19">
        <f>IF(OR(K66="F",K66="G"),VLOOKUP(I66,Feiertage!$A:$B,2,FALSE),"")</f>
      </c>
      <c r="M67" s="84"/>
      <c r="N67" s="79"/>
      <c r="O67" s="17"/>
      <c r="P67" s="19">
        <f>IF(OR(O66="F",O66="G"),VLOOKUP(M66,Feiertage!$A:$B,2,FALSE),"")</f>
      </c>
      <c r="Q67" s="84"/>
      <c r="R67" s="79"/>
      <c r="S67" s="17"/>
      <c r="T67" s="19">
        <f>IF(OR(S66="F",S66="G"),VLOOKUP(Q66,Feiertage!$A:$B,2,FALSE),"")</f>
      </c>
      <c r="U67" s="84"/>
      <c r="V67" s="79"/>
      <c r="W67" s="17"/>
      <c r="X67" s="19">
        <f>IF(OR(W66="F",W66="G"),VLOOKUP(U66,Feiertage!$A:$B,2,FALSE),"")</f>
      </c>
      <c r="Y67" s="84"/>
      <c r="Z67" s="79"/>
      <c r="AA67" s="17"/>
      <c r="AB67" s="19">
        <f>IF(OR(AA66="F",AA66="G"),VLOOKUP(Y66,Feiertage!$A:$B,2,FALSE),"")</f>
      </c>
      <c r="AC67" s="84"/>
      <c r="AD67" s="79"/>
      <c r="AE67" s="17"/>
      <c r="AF67" s="19">
        <f>IF(OR(AE66="F",AE66="G"),VLOOKUP(AC66,Feiertage!$A:$B,2,FALSE),"")</f>
      </c>
      <c r="AG67" s="84"/>
      <c r="AH67" s="79"/>
      <c r="AI67" s="17"/>
      <c r="AJ67" s="19">
        <f>IF(OR(AI66="F",AI66="G"),VLOOKUP(AG66,Feiertage!$A:$B,2,FALSE),"")</f>
      </c>
      <c r="AK67" s="84"/>
      <c r="AL67" s="79"/>
      <c r="AM67" s="17"/>
      <c r="AN67" s="19">
        <f>IF(OR(AM66="F",AM66="G"),VLOOKUP(AK66,Feiertage!$A:$B,2,FALSE),"")</f>
      </c>
      <c r="AO67" s="84"/>
      <c r="AP67" s="79"/>
      <c r="AQ67" s="17"/>
      <c r="AR67" s="19">
        <f>IF(OR(AQ66="F",AQ66="G"),VLOOKUP(AO66,Feiertage!$A:$B,2,FALSE),"")</f>
      </c>
      <c r="AS67" s="84"/>
      <c r="AT67" s="79"/>
      <c r="AU67" s="17"/>
      <c r="AV67" s="19">
        <f>IF(OR(AU66="F",AU66="G"),VLOOKUP(AT66,Feiertage!$A:$B,2,FALSE),"")</f>
      </c>
    </row>
    <row r="68" spans="1:48" ht="23.25" customHeight="1">
      <c r="A68" s="85"/>
      <c r="B68" s="20">
        <v>22</v>
      </c>
      <c r="C68" s="17"/>
      <c r="D68" s="21">
        <f>IF(ISNA(VLOOKUP(A66,Einstellungen!$J$5:$N$36,5,FALSE)),"",VLOOKUP(A66,Einstellungen!$J$5:$N$36,5,FALSE))</f>
      </c>
      <c r="E68" s="85"/>
      <c r="F68" s="20">
        <v>53</v>
      </c>
      <c r="G68" s="17"/>
      <c r="H68" s="21">
        <f>IF(ISNA(VLOOKUP(E66,Einstellungen!$J$5:$N$36,5,FALSE)),"",VLOOKUP(E66,Einstellungen!$J$5:$N$36,5,FALSE))</f>
      </c>
      <c r="I68" s="85"/>
      <c r="J68" s="20">
        <f>J65+1</f>
        <v>82</v>
      </c>
      <c r="K68" s="17"/>
      <c r="L68" s="21">
        <f>IF(ISNA(VLOOKUP(I66,Einstellungen!$J$5:$N$36,5,FALSE)),"",VLOOKUP(I66,Einstellungen!$J$5:$N$36,5,FALSE))</f>
      </c>
      <c r="M68" s="85"/>
      <c r="N68" s="20">
        <f>N65+1</f>
        <v>113</v>
      </c>
      <c r="O68" s="17"/>
      <c r="P68" s="21">
        <f>IF(ISNA(VLOOKUP(M66,Einstellungen!$J$5:$N$36,5,FALSE)),"",VLOOKUP(M66,Einstellungen!$J$5:$N$36,5,FALSE))</f>
      </c>
      <c r="Q68" s="85"/>
      <c r="R68" s="20">
        <f>R65+1</f>
        <v>143</v>
      </c>
      <c r="S68" s="17"/>
      <c r="T68" s="21">
        <f>IF(ISNA(VLOOKUP(Q66,Einstellungen!$J$5:$N$36,5,FALSE)),"",VLOOKUP(Q66,Einstellungen!$J$5:$N$36,5,FALSE))</f>
      </c>
      <c r="U68" s="85"/>
      <c r="V68" s="20">
        <f>V65+1</f>
        <v>174</v>
      </c>
      <c r="W68" s="17"/>
      <c r="X68" s="21">
        <f>IF(ISNA(VLOOKUP(U66,Einstellungen!$J$5:$N$36,5,FALSE)),"",VLOOKUP(U66,Einstellungen!$J$5:$N$36,5,FALSE))</f>
      </c>
      <c r="Y68" s="85"/>
      <c r="Z68" s="20">
        <f>Z65+1</f>
        <v>204</v>
      </c>
      <c r="AA68" s="17"/>
      <c r="AB68" s="21">
        <f>IF(ISNA(VLOOKUP(Y66,Einstellungen!$J$5:$N$36,5,FALSE)),"",VLOOKUP(Y66,Einstellungen!$J$5:$N$36,5,FALSE))</f>
      </c>
      <c r="AC68" s="85"/>
      <c r="AD68" s="20">
        <f>AD65+1</f>
        <v>235</v>
      </c>
      <c r="AE68" s="17"/>
      <c r="AF68" s="21">
        <f>IF(ISNA(VLOOKUP(AC66,Einstellungen!$J$5:$N$36,5,FALSE)),"",VLOOKUP(AC66,Einstellungen!$J$5:$N$36,5,FALSE))</f>
      </c>
      <c r="AG68" s="85"/>
      <c r="AH68" s="20">
        <f>AH65+1</f>
        <v>266</v>
      </c>
      <c r="AI68" s="17"/>
      <c r="AJ68" s="21">
        <f>IF(ISNA(VLOOKUP(AG66,Einstellungen!$J$5:$N$36,5,FALSE)),"",VLOOKUP(AG66,Einstellungen!$J$5:$N$36,5,FALSE))</f>
      </c>
      <c r="AK68" s="85"/>
      <c r="AL68" s="20">
        <f>AL65+1</f>
        <v>296</v>
      </c>
      <c r="AM68" s="17"/>
      <c r="AN68" s="21">
        <f>IF(ISNA(VLOOKUP(AK66,Einstellungen!$J$5:$N$36,5,FALSE)),"",VLOOKUP(AK66,Einstellungen!$J$5:$N$36,5,FALSE))</f>
      </c>
      <c r="AO68" s="85"/>
      <c r="AP68" s="20">
        <f>AP65+1</f>
        <v>327</v>
      </c>
      <c r="AQ68" s="17"/>
      <c r="AR68" s="21">
        <f>IF(ISNA(VLOOKUP(AO66,Einstellungen!$J$5:$N$36,5,FALSE)),"",VLOOKUP(AO66,Einstellungen!$J$5:$N$36,5,FALSE))</f>
      </c>
      <c r="AS68" s="85"/>
      <c r="AT68" s="20">
        <f>AT65+1</f>
        <v>357</v>
      </c>
      <c r="AU68" s="17"/>
      <c r="AV68" s="21">
        <f>IF(ISNA(VLOOKUP(AS66,Einstellungen!$J$5:$N$36,5,FALSE)),"",VLOOKUP(AS66,Einstellungen!$J$5:$N$36,5,FALSE))</f>
      </c>
    </row>
    <row r="69" spans="1:48" ht="23.25" customHeight="1">
      <c r="A69" s="83">
        <f>A66+1</f>
        <v>40931</v>
      </c>
      <c r="B69" s="78">
        <f>A69</f>
        <v>40931</v>
      </c>
      <c r="C69" s="17">
        <f>IF(NOT(ISNA(VLOOKUP(A69,Feiertage!$A:$C,3,FALSE))),VLOOKUP(A69,Feiertage!$A:$C,3,FALSE),"")</f>
      </c>
      <c r="D69" s="22" t="str">
        <f>IF(WEEKDAY(A69,2)=1,"KW "&amp;TEXT(INT((A69-WEEKDAY(A69,2)-DATE(YEAR(A69+4-WEEKDAY(A69,2)),1,-10))/7),"0"),"")</f>
        <v>KW 4</v>
      </c>
      <c r="E69" s="83">
        <f>E66+1</f>
        <v>40962</v>
      </c>
      <c r="F69" s="78">
        <f>E69</f>
        <v>40962</v>
      </c>
      <c r="G69" s="17">
        <f>IF(NOT(ISNA(VLOOKUP(E69,Feiertage!$A:$C,3,FALSE))),VLOOKUP(E69,Feiertage!$A:$C,3,FALSE),"")</f>
      </c>
      <c r="H69" s="22">
        <f>IF(WEEKDAY(E69,2)=1,"KW "&amp;TEXT(INT((E69-WEEKDAY(E69,2)-DATE(YEAR(E69+4-WEEKDAY(E69,2)),1,-10))/7),"0"),"")</f>
      </c>
      <c r="I69" s="83">
        <f>I66+1</f>
        <v>40991</v>
      </c>
      <c r="J69" s="78">
        <f>I69</f>
        <v>40991</v>
      </c>
      <c r="K69" s="17">
        <f>IF(NOT(ISNA(VLOOKUP(I69,Feiertage!$A:$C,3,FALSE))),VLOOKUP(I69,Feiertage!$A:$C,3,FALSE),"")</f>
      </c>
      <c r="L69" s="22">
        <f>IF(WEEKDAY(I69,2)=1,"KW "&amp;TEXT(INT((I69-WEEKDAY(I69,2)-DATE(YEAR(I69+4-WEEKDAY(I69,2)),1,-10))/7),"0"),"")</f>
      </c>
      <c r="M69" s="83">
        <f>M66+1</f>
        <v>41022</v>
      </c>
      <c r="N69" s="78">
        <f>M69</f>
        <v>41022</v>
      </c>
      <c r="O69" s="17">
        <f>IF(NOT(ISNA(VLOOKUP(M69,Feiertage!$A:$C,3,FALSE))),VLOOKUP(M69,Feiertage!$A:$C,3,FALSE),"")</f>
      </c>
      <c r="P69" s="22" t="str">
        <f>IF(WEEKDAY(M69,2)=1,"KW "&amp;TEXT(INT((M69-WEEKDAY(M69,2)-DATE(YEAR(M69+4-WEEKDAY(M69,2)),1,-10))/7),"0"),"")</f>
        <v>KW 17</v>
      </c>
      <c r="Q69" s="83">
        <f>Q66+1</f>
        <v>41052</v>
      </c>
      <c r="R69" s="78">
        <f>Q69</f>
        <v>41052</v>
      </c>
      <c r="S69" s="17">
        <f>IF(NOT(ISNA(VLOOKUP(Q69,Feiertage!$A:$C,3,FALSE))),VLOOKUP(Q69,Feiertage!$A:$C,3,FALSE),"")</f>
      </c>
      <c r="T69" s="22">
        <f>IF(WEEKDAY(Q69,2)=1,"KW "&amp;TEXT(INT((Q69-WEEKDAY(Q69,2)-DATE(YEAR(Q69+4-WEEKDAY(Q69,2)),1,-10))/7),"0"),"")</f>
      </c>
      <c r="U69" s="83">
        <f>U66+1</f>
        <v>41083</v>
      </c>
      <c r="V69" s="78">
        <f>U69</f>
        <v>41083</v>
      </c>
      <c r="W69" s="17">
        <f>IF(NOT(ISNA(VLOOKUP(U69,Feiertage!$A:$C,3,FALSE))),VLOOKUP(U69,Feiertage!$A:$C,3,FALSE),"")</f>
      </c>
      <c r="X69" s="22">
        <f>IF(WEEKDAY(U69,2)=1,"KW "&amp;TEXT(INT((U69-WEEKDAY(U69,2)-DATE(YEAR(U69+4-WEEKDAY(U69,2)),1,-10))/7),"0"),"")</f>
      </c>
      <c r="Y69" s="83">
        <f>Y66+1</f>
        <v>41113</v>
      </c>
      <c r="Z69" s="78">
        <f>Y69</f>
        <v>41113</v>
      </c>
      <c r="AA69" s="17">
        <f>IF(NOT(ISNA(VLOOKUP(Y69,Feiertage!$A:$C,3,FALSE))),VLOOKUP(Y69,Feiertage!$A:$C,3,FALSE),"")</f>
      </c>
      <c r="AB69" s="22" t="str">
        <f>IF(WEEKDAY(Y69,2)=1,"KW "&amp;TEXT(INT((Y69-WEEKDAY(Y69,2)-DATE(YEAR(Y69+4-WEEKDAY(Y69,2)),1,-10))/7),"0"),"")</f>
        <v>KW 30</v>
      </c>
      <c r="AC69" s="83">
        <f>AC66+1</f>
        <v>41144</v>
      </c>
      <c r="AD69" s="78">
        <f>AC69</f>
        <v>41144</v>
      </c>
      <c r="AE69" s="17">
        <f>IF(NOT(ISNA(VLOOKUP(AC69,Feiertage!$A:$C,3,FALSE))),VLOOKUP(AC69,Feiertage!$A:$C,3,FALSE),"")</f>
      </c>
      <c r="AF69" s="22">
        <f>IF(WEEKDAY(AC69,2)=1,"KW "&amp;TEXT(INT((AC69-WEEKDAY(AC69,2)-DATE(YEAR(AC69+4-WEEKDAY(AC69,2)),1,-10))/7),"0"),"")</f>
      </c>
      <c r="AG69" s="83">
        <f>AG66+1</f>
        <v>41175</v>
      </c>
      <c r="AH69" s="78">
        <f>AG69</f>
        <v>41175</v>
      </c>
      <c r="AI69" s="17">
        <f>IF(NOT(ISNA(VLOOKUP(AG69,Feiertage!$A:$C,3,FALSE))),VLOOKUP(AG69,Feiertage!$A:$C,3,FALSE),"")</f>
      </c>
      <c r="AJ69" s="22">
        <f>IF(WEEKDAY(AG69,2)=1,"KW "&amp;TEXT(INT((AG69-WEEKDAY(AG69,2)-DATE(YEAR(AG69+4-WEEKDAY(AG69,2)),1,-10))/7),"0"),"")</f>
      </c>
      <c r="AK69" s="83">
        <f>AK66+1</f>
        <v>41205</v>
      </c>
      <c r="AL69" s="78">
        <f>AK69</f>
        <v>41205</v>
      </c>
      <c r="AM69" s="17">
        <f>IF(NOT(ISNA(VLOOKUP(AK69,Feiertage!$A:$C,3,FALSE))),VLOOKUP(AK69,Feiertage!$A:$C,3,FALSE),"")</f>
      </c>
      <c r="AN69" s="22">
        <f>IF(WEEKDAY(AK69,2)=1,"KW "&amp;TEXT(INT((AK69-WEEKDAY(AK69,2)-DATE(YEAR(AK69+4-WEEKDAY(AK69,2)),1,-10))/7),"0"),"")</f>
      </c>
      <c r="AO69" s="83">
        <f>AO66+1</f>
        <v>41236</v>
      </c>
      <c r="AP69" s="78">
        <f>AO69</f>
        <v>41236</v>
      </c>
      <c r="AQ69" s="17">
        <f>IF(NOT(ISNA(VLOOKUP(AO69,Feiertage!$A:$C,3,FALSE))),VLOOKUP(AO69,Feiertage!$A:$C,3,FALSE),"")</f>
      </c>
      <c r="AR69" s="22">
        <f>IF(WEEKDAY(AO69,2)=1,"KW "&amp;TEXT(INT((AO69-WEEKDAY(AO69,2)-DATE(YEAR(AO69+4-WEEKDAY(AO69,2)),1,-10))/7),"0"),"")</f>
      </c>
      <c r="AS69" s="83">
        <f>AS66+1</f>
        <v>41266</v>
      </c>
      <c r="AT69" s="78">
        <f>AS69</f>
        <v>41266</v>
      </c>
      <c r="AU69" s="17" t="str">
        <f>IF(NOT(ISNA(VLOOKUP(AS69,Feiertage!$A:$C,3,FALSE))),VLOOKUP(AS69,Feiertage!$A:$C,3,FALSE),"")</f>
        <v>G</v>
      </c>
      <c r="AV69" s="22">
        <f>IF(WEEKDAY(AT69,2)=1,"KW "&amp;TEXT(INT((AT69-WEEKDAY(AT69,2)-DATE(YEAR(AT69+4-WEEKDAY(AT69,2)),1,-10))/7),"0"),"")</f>
      </c>
    </row>
    <row r="70" spans="1:48" ht="23.25" customHeight="1">
      <c r="A70" s="84"/>
      <c r="B70" s="79"/>
      <c r="C70" s="17"/>
      <c r="D70" s="19">
        <f>IF(OR(C69="F",C69="G"),VLOOKUP(A69,Feiertage!$A:$B,2,FALSE),"")</f>
      </c>
      <c r="E70" s="84"/>
      <c r="F70" s="79"/>
      <c r="G70" s="17"/>
      <c r="H70" s="19">
        <f>IF(OR(G69="F",G69="G"),VLOOKUP(E69,Feiertage!$A:$B,2,FALSE),"")</f>
      </c>
      <c r="I70" s="84"/>
      <c r="J70" s="79"/>
      <c r="K70" s="17"/>
      <c r="L70" s="19">
        <f>IF(OR(K69="F",K69="G"),VLOOKUP(I69,Feiertage!$A:$B,2,FALSE),"")</f>
      </c>
      <c r="M70" s="84"/>
      <c r="N70" s="79"/>
      <c r="O70" s="17"/>
      <c r="P70" s="19">
        <f>IF(OR(O69="F",O69="G"),VLOOKUP(M69,Feiertage!$A:$B,2,FALSE),"")</f>
      </c>
      <c r="Q70" s="84"/>
      <c r="R70" s="79"/>
      <c r="S70" s="17"/>
      <c r="T70" s="19">
        <f>IF(OR(S69="F",S69="G"),VLOOKUP(Q69,Feiertage!$A:$B,2,FALSE),"")</f>
      </c>
      <c r="U70" s="84"/>
      <c r="V70" s="79"/>
      <c r="W70" s="17"/>
      <c r="X70" s="19">
        <f>IF(OR(W69="F",W69="G"),VLOOKUP(U69,Feiertage!$A:$B,2,FALSE),"")</f>
      </c>
      <c r="Y70" s="84"/>
      <c r="Z70" s="79"/>
      <c r="AA70" s="17"/>
      <c r="AB70" s="19">
        <f>IF(OR(AA69="F",AA69="G"),VLOOKUP(Y69,Feiertage!$A:$B,2,FALSE),"")</f>
      </c>
      <c r="AC70" s="84"/>
      <c r="AD70" s="79"/>
      <c r="AE70" s="17"/>
      <c r="AF70" s="19">
        <f>IF(OR(AE69="F",AE69="G"),VLOOKUP(AC69,Feiertage!$A:$B,2,FALSE),"")</f>
      </c>
      <c r="AG70" s="84"/>
      <c r="AH70" s="79"/>
      <c r="AI70" s="17"/>
      <c r="AJ70" s="19">
        <f>IF(OR(AI69="F",AI69="G"),VLOOKUP(AG69,Feiertage!$A:$B,2,FALSE),"")</f>
      </c>
      <c r="AK70" s="84"/>
      <c r="AL70" s="79"/>
      <c r="AM70" s="17"/>
      <c r="AN70" s="19">
        <f>IF(OR(AM69="F",AM69="G"),VLOOKUP(AK69,Feiertage!$A:$B,2,FALSE),"")</f>
      </c>
      <c r="AO70" s="84"/>
      <c r="AP70" s="79"/>
      <c r="AQ70" s="17"/>
      <c r="AR70" s="19">
        <f>IF(OR(AQ69="F",AQ69="G"),VLOOKUP(AO69,Feiertage!$A:$B,2,FALSE),"")</f>
      </c>
      <c r="AS70" s="84"/>
      <c r="AT70" s="79"/>
      <c r="AU70" s="17"/>
      <c r="AV70" s="19" t="str">
        <f>IF(OR(AU69="F",AU69="G"),VLOOKUP(AT69,Feiertage!$A:$B,2,FALSE),"")</f>
        <v>4. Advent</v>
      </c>
    </row>
    <row r="71" spans="1:48" ht="23.25" customHeight="1">
      <c r="A71" s="85"/>
      <c r="B71" s="20">
        <v>23</v>
      </c>
      <c r="C71" s="17"/>
      <c r="D71" s="21">
        <f>IF(ISNA(VLOOKUP(A69,Einstellungen!$J$5:$N$36,5,FALSE)),"",VLOOKUP(A69,Einstellungen!$J$5:$N$36,5,FALSE))</f>
      </c>
      <c r="E71" s="85"/>
      <c r="F71" s="20">
        <v>54</v>
      </c>
      <c r="G71" s="17"/>
      <c r="H71" s="21">
        <f>IF(ISNA(VLOOKUP(E69,Einstellungen!$J$5:$N$36,5,FALSE)),"",VLOOKUP(E69,Einstellungen!$J$5:$N$36,5,FALSE))</f>
      </c>
      <c r="I71" s="85"/>
      <c r="J71" s="20">
        <f>J68+1</f>
        <v>83</v>
      </c>
      <c r="K71" s="17"/>
      <c r="L71" s="21">
        <f>IF(ISNA(VLOOKUP(I69,Einstellungen!$J$5:$N$36,5,FALSE)),"",VLOOKUP(I69,Einstellungen!$J$5:$N$36,5,FALSE))</f>
      </c>
      <c r="M71" s="85"/>
      <c r="N71" s="20">
        <f>N68+1</f>
        <v>114</v>
      </c>
      <c r="O71" s="17"/>
      <c r="P71" s="21">
        <f>IF(ISNA(VLOOKUP(M69,Einstellungen!$J$5:$N$36,5,FALSE)),"",VLOOKUP(M69,Einstellungen!$J$5:$N$36,5,FALSE))</f>
      </c>
      <c r="Q71" s="85"/>
      <c r="R71" s="20">
        <f>R68+1</f>
        <v>144</v>
      </c>
      <c r="S71" s="17"/>
      <c r="T71" s="21">
        <f>IF(ISNA(VLOOKUP(Q69,Einstellungen!$J$5:$N$36,5,FALSE)),"",VLOOKUP(Q69,Einstellungen!$J$5:$N$36,5,FALSE))</f>
      </c>
      <c r="U71" s="85"/>
      <c r="V71" s="20">
        <f>V68+1</f>
        <v>175</v>
      </c>
      <c r="W71" s="17"/>
      <c r="X71" s="21">
        <f>IF(ISNA(VLOOKUP(U69,Einstellungen!$J$5:$N$36,5,FALSE)),"",VLOOKUP(U69,Einstellungen!$J$5:$N$36,5,FALSE))</f>
      </c>
      <c r="Y71" s="85"/>
      <c r="Z71" s="20">
        <f>Z68+1</f>
        <v>205</v>
      </c>
      <c r="AA71" s="17"/>
      <c r="AB71" s="21">
        <f>IF(ISNA(VLOOKUP(Y69,Einstellungen!$J$5:$N$36,5,FALSE)),"",VLOOKUP(Y69,Einstellungen!$J$5:$N$36,5,FALSE))</f>
      </c>
      <c r="AC71" s="85"/>
      <c r="AD71" s="20">
        <f>AD68+1</f>
        <v>236</v>
      </c>
      <c r="AE71" s="17"/>
      <c r="AF71" s="21">
        <f>IF(ISNA(VLOOKUP(AC69,Einstellungen!$J$5:$N$36,5,FALSE)),"",VLOOKUP(AC69,Einstellungen!$J$5:$N$36,5,FALSE))</f>
      </c>
      <c r="AG71" s="85"/>
      <c r="AH71" s="20">
        <f>AH68+1</f>
        <v>267</v>
      </c>
      <c r="AI71" s="17"/>
      <c r="AJ71" s="21">
        <f>IF(ISNA(VLOOKUP(AG69,Einstellungen!$J$5:$N$36,5,FALSE)),"",VLOOKUP(AG69,Einstellungen!$J$5:$N$36,5,FALSE))</f>
      </c>
      <c r="AK71" s="85"/>
      <c r="AL71" s="20">
        <f>AL68+1</f>
        <v>297</v>
      </c>
      <c r="AM71" s="17"/>
      <c r="AN71" s="21">
        <f>IF(ISNA(VLOOKUP(AK69,Einstellungen!$J$5:$N$36,5,FALSE)),"",VLOOKUP(AK69,Einstellungen!$J$5:$N$36,5,FALSE))</f>
      </c>
      <c r="AO71" s="85"/>
      <c r="AP71" s="20">
        <f>AP68+1</f>
        <v>328</v>
      </c>
      <c r="AQ71" s="17"/>
      <c r="AR71" s="21">
        <f>IF(ISNA(VLOOKUP(AO69,Einstellungen!$J$5:$N$36,5,FALSE)),"",VLOOKUP(AO69,Einstellungen!$J$5:$N$36,5,FALSE))</f>
      </c>
      <c r="AS71" s="85"/>
      <c r="AT71" s="20">
        <f>AT68+1</f>
        <v>358</v>
      </c>
      <c r="AU71" s="17"/>
      <c r="AV71" s="21">
        <f>IF(ISNA(VLOOKUP(AS69,Einstellungen!$J$5:$N$36,5,FALSE)),"",VLOOKUP(AS69,Einstellungen!$J$5:$N$36,5,FALSE))</f>
      </c>
    </row>
    <row r="72" spans="1:48" ht="23.25" customHeight="1">
      <c r="A72" s="83">
        <f>A69+1</f>
        <v>40932</v>
      </c>
      <c r="B72" s="78">
        <f>A72</f>
        <v>40932</v>
      </c>
      <c r="C72" s="17">
        <f>IF(NOT(ISNA(VLOOKUP(A72,Feiertage!$A:$C,3,FALSE))),VLOOKUP(A72,Feiertage!$A:$C,3,FALSE),"")</f>
      </c>
      <c r="D72" s="22">
        <f>IF(WEEKDAY(A72,2)=1,"KW "&amp;TEXT(INT((A72-WEEKDAY(A72,2)-DATE(YEAR(A72+4-WEEKDAY(A72,2)),1,-10))/7),"0"),"")</f>
      </c>
      <c r="E72" s="83">
        <f>E69+1</f>
        <v>40963</v>
      </c>
      <c r="F72" s="78">
        <f>E72</f>
        <v>40963</v>
      </c>
      <c r="G72" s="17">
        <f>IF(NOT(ISNA(VLOOKUP(E72,Feiertage!$A:$C,3,FALSE))),VLOOKUP(E72,Feiertage!$A:$C,3,FALSE),"")</f>
      </c>
      <c r="H72" s="22">
        <f>IF(WEEKDAY(E72,2)=1,"KW "&amp;TEXT(INT((E72-WEEKDAY(E72,2)-DATE(YEAR(E72+4-WEEKDAY(E72,2)),1,-10))/7),"0"),"")</f>
      </c>
      <c r="I72" s="83">
        <f>I69+1</f>
        <v>40992</v>
      </c>
      <c r="J72" s="78">
        <f>I72</f>
        <v>40992</v>
      </c>
      <c r="K72" s="17">
        <f>IF(NOT(ISNA(VLOOKUP(I72,Feiertage!$A:$C,3,FALSE))),VLOOKUP(I72,Feiertage!$A:$C,3,FALSE),"")</f>
      </c>
      <c r="L72" s="22">
        <f>IF(WEEKDAY(I72,2)=1,"KW "&amp;TEXT(INT((I72-WEEKDAY(I72,2)-DATE(YEAR(I72+4-WEEKDAY(I72,2)),1,-10))/7),"0"),"")</f>
      </c>
      <c r="M72" s="83">
        <f>M69+1</f>
        <v>41023</v>
      </c>
      <c r="N72" s="78">
        <f>M72</f>
        <v>41023</v>
      </c>
      <c r="O72" s="17">
        <f>IF(NOT(ISNA(VLOOKUP(M72,Feiertage!$A:$C,3,FALSE))),VLOOKUP(M72,Feiertage!$A:$C,3,FALSE),"")</f>
      </c>
      <c r="P72" s="22">
        <f>IF(WEEKDAY(M72,2)=1,"KW "&amp;TEXT(INT((M72-WEEKDAY(M72,2)-DATE(YEAR(M72+4-WEEKDAY(M72,2)),1,-10))/7),"0"),"")</f>
      </c>
      <c r="Q72" s="83">
        <f>Q69+1</f>
        <v>41053</v>
      </c>
      <c r="R72" s="78">
        <f>Q72</f>
        <v>41053</v>
      </c>
      <c r="S72" s="17">
        <f>IF(NOT(ISNA(VLOOKUP(Q72,Feiertage!$A:$C,3,FALSE))),VLOOKUP(Q72,Feiertage!$A:$C,3,FALSE),"")</f>
      </c>
      <c r="T72" s="22">
        <f>IF(WEEKDAY(Q72,2)=1,"KW "&amp;TEXT(INT((Q72-WEEKDAY(Q72,2)-DATE(YEAR(Q72+4-WEEKDAY(Q72,2)),1,-10))/7),"0"),"")</f>
      </c>
      <c r="U72" s="83">
        <f>U69+1</f>
        <v>41084</v>
      </c>
      <c r="V72" s="78">
        <f>U72</f>
        <v>41084</v>
      </c>
      <c r="W72" s="17">
        <f>IF(NOT(ISNA(VLOOKUP(U72,Feiertage!$A:$C,3,FALSE))),VLOOKUP(U72,Feiertage!$A:$C,3,FALSE),"")</f>
      </c>
      <c r="X72" s="22">
        <f>IF(WEEKDAY(U72,2)=1,"KW "&amp;TEXT(INT((U72-WEEKDAY(U72,2)-DATE(YEAR(U72+4-WEEKDAY(U72,2)),1,-10))/7),"0"),"")</f>
      </c>
      <c r="Y72" s="83">
        <f>Y69+1</f>
        <v>41114</v>
      </c>
      <c r="Z72" s="78">
        <f>Y72</f>
        <v>41114</v>
      </c>
      <c r="AA72" s="17">
        <f>IF(NOT(ISNA(VLOOKUP(Y72,Feiertage!$A:$C,3,FALSE))),VLOOKUP(Y72,Feiertage!$A:$C,3,FALSE),"")</f>
      </c>
      <c r="AB72" s="22">
        <f>IF(WEEKDAY(Y72,2)=1,"KW "&amp;TEXT(INT((Y72-WEEKDAY(Y72,2)-DATE(YEAR(Y72+4-WEEKDAY(Y72,2)),1,-10))/7),"0"),"")</f>
      </c>
      <c r="AC72" s="83">
        <f>AC69+1</f>
        <v>41145</v>
      </c>
      <c r="AD72" s="78">
        <f>AC72</f>
        <v>41145</v>
      </c>
      <c r="AE72" s="17">
        <f>IF(NOT(ISNA(VLOOKUP(AC72,Feiertage!$A:$C,3,FALSE))),VLOOKUP(AC72,Feiertage!$A:$C,3,FALSE),"")</f>
      </c>
      <c r="AF72" s="22">
        <f>IF(WEEKDAY(AC72,2)=1,"KW "&amp;TEXT(INT((AC72-WEEKDAY(AC72,2)-DATE(YEAR(AC72+4-WEEKDAY(AC72,2)),1,-10))/7),"0"),"")</f>
      </c>
      <c r="AG72" s="83">
        <f>AG69+1</f>
        <v>41176</v>
      </c>
      <c r="AH72" s="78">
        <f>AG72</f>
        <v>41176</v>
      </c>
      <c r="AI72" s="17">
        <f>IF(NOT(ISNA(VLOOKUP(AG72,Feiertage!$A:$C,3,FALSE))),VLOOKUP(AG72,Feiertage!$A:$C,3,FALSE),"")</f>
      </c>
      <c r="AJ72" s="22" t="str">
        <f>IF(WEEKDAY(AG72,2)=1,"KW "&amp;TEXT(INT((AG72-WEEKDAY(AG72,2)-DATE(YEAR(AG72+4-WEEKDAY(AG72,2)),1,-10))/7),"0"),"")</f>
        <v>KW 39</v>
      </c>
      <c r="AK72" s="83">
        <f>AK69+1</f>
        <v>41206</v>
      </c>
      <c r="AL72" s="78">
        <f>AK72</f>
        <v>41206</v>
      </c>
      <c r="AM72" s="17">
        <f>IF(NOT(ISNA(VLOOKUP(AK72,Feiertage!$A:$C,3,FALSE))),VLOOKUP(AK72,Feiertage!$A:$C,3,FALSE),"")</f>
      </c>
      <c r="AN72" s="22">
        <f>IF(WEEKDAY(AK72,2)=1,"KW "&amp;TEXT(INT((AK72-WEEKDAY(AK72,2)-DATE(YEAR(AK72+4-WEEKDAY(AK72,2)),1,-10))/7),"0"),"")</f>
      </c>
      <c r="AO72" s="83">
        <f>AO69+1</f>
        <v>41237</v>
      </c>
      <c r="AP72" s="78">
        <f>AO72</f>
        <v>41237</v>
      </c>
      <c r="AQ72" s="17">
        <f>IF(NOT(ISNA(VLOOKUP(AO72,Feiertage!$A:$C,3,FALSE))),VLOOKUP(AO72,Feiertage!$A:$C,3,FALSE),"")</f>
      </c>
      <c r="AR72" s="22">
        <f>IF(WEEKDAY(AO72,2)=1,"KW "&amp;TEXT(INT((AO72-WEEKDAY(AO72,2)-DATE(YEAR(AO72+4-WEEKDAY(AO72,2)),1,-10))/7),"0"),"")</f>
      </c>
      <c r="AS72" s="83">
        <f>AS69+1</f>
        <v>41267</v>
      </c>
      <c r="AT72" s="78">
        <f>AS72</f>
        <v>41267</v>
      </c>
      <c r="AU72" s="17" t="str">
        <f>IF(NOT(ISNA(VLOOKUP(AS72,Feiertage!$A:$C,3,FALSE))),VLOOKUP(AS72,Feiertage!$A:$C,3,FALSE),"")</f>
        <v>G</v>
      </c>
      <c r="AV72" s="22" t="str">
        <f>IF(WEEKDAY(AT72,2)=1,"KW "&amp;TEXT(INT((AT72-WEEKDAY(AT72,2)-DATE(YEAR(AT72+4-WEEKDAY(AT72,2)),1,-10))/7),"0"),"")</f>
        <v>KW 52</v>
      </c>
    </row>
    <row r="73" spans="1:48" ht="23.25" customHeight="1">
      <c r="A73" s="84"/>
      <c r="B73" s="79"/>
      <c r="C73" s="17"/>
      <c r="D73" s="19">
        <f>IF(OR(C72="F",C72="G"),VLOOKUP(A72,Feiertage!$A:$B,2,FALSE),"")</f>
      </c>
      <c r="E73" s="84"/>
      <c r="F73" s="79"/>
      <c r="G73" s="17"/>
      <c r="H73" s="19">
        <f>IF(OR(G72="F",G72="G"),VLOOKUP(E72,Feiertage!$A:$B,2,FALSE),"")</f>
      </c>
      <c r="I73" s="84"/>
      <c r="J73" s="79"/>
      <c r="K73" s="17"/>
      <c r="L73" s="19">
        <f>IF(OR(K72="F",K72="G"),VLOOKUP(I72,Feiertage!$A:$B,2,FALSE),"")</f>
      </c>
      <c r="M73" s="84"/>
      <c r="N73" s="79"/>
      <c r="O73" s="17"/>
      <c r="P73" s="19">
        <f>IF(OR(O72="F",O72="G"),VLOOKUP(M72,Feiertage!$A:$B,2,FALSE),"")</f>
      </c>
      <c r="Q73" s="84"/>
      <c r="R73" s="79"/>
      <c r="S73" s="17"/>
      <c r="T73" s="19">
        <f>IF(OR(S72="F",S72="G"),VLOOKUP(Q72,Feiertage!$A:$B,2,FALSE),"")</f>
      </c>
      <c r="U73" s="84"/>
      <c r="V73" s="79"/>
      <c r="W73" s="17"/>
      <c r="X73" s="19">
        <f>IF(OR(W72="F",W72="G"),VLOOKUP(U72,Feiertage!$A:$B,2,FALSE),"")</f>
      </c>
      <c r="Y73" s="84"/>
      <c r="Z73" s="79"/>
      <c r="AA73" s="17"/>
      <c r="AB73" s="19">
        <f>IF(OR(AA72="F",AA72="G"),VLOOKUP(Y72,Feiertage!$A:$B,2,FALSE),"")</f>
      </c>
      <c r="AC73" s="84"/>
      <c r="AD73" s="79"/>
      <c r="AE73" s="17"/>
      <c r="AF73" s="19">
        <f>IF(OR(AE72="F",AE72="G"),VLOOKUP(AC72,Feiertage!$A:$B,2,FALSE),"")</f>
      </c>
      <c r="AG73" s="84"/>
      <c r="AH73" s="79"/>
      <c r="AI73" s="17"/>
      <c r="AJ73" s="19">
        <f>IF(OR(AI72="F",AI72="G"),VLOOKUP(AG72,Feiertage!$A:$B,2,FALSE),"")</f>
      </c>
      <c r="AK73" s="84"/>
      <c r="AL73" s="79"/>
      <c r="AM73" s="17"/>
      <c r="AN73" s="19">
        <f>IF(OR(AM72="F",AM72="G"),VLOOKUP(AK72,Feiertage!$A:$B,2,FALSE),"")</f>
      </c>
      <c r="AO73" s="84"/>
      <c r="AP73" s="79"/>
      <c r="AQ73" s="17"/>
      <c r="AR73" s="19">
        <f>IF(OR(AQ72="F",AQ72="G"),VLOOKUP(AO72,Feiertage!$A:$B,2,FALSE),"")</f>
      </c>
      <c r="AS73" s="84"/>
      <c r="AT73" s="79"/>
      <c r="AU73" s="17"/>
      <c r="AV73" s="19" t="str">
        <f>IF(OR(AU72="F",AU72="G"),VLOOKUP(AT72,Feiertage!$A:$B,2,FALSE),"")</f>
        <v>Heiligabend</v>
      </c>
    </row>
    <row r="74" spans="1:48" ht="23.25" customHeight="1">
      <c r="A74" s="85"/>
      <c r="B74" s="20">
        <v>24</v>
      </c>
      <c r="C74" s="17"/>
      <c r="D74" s="21">
        <f>IF(ISNA(VLOOKUP(A72,Einstellungen!$J$5:$N$36,5,FALSE)),"",VLOOKUP(A72,Einstellungen!$J$5:$N$36,5,FALSE))</f>
      </c>
      <c r="E74" s="85"/>
      <c r="F74" s="20">
        <v>55</v>
      </c>
      <c r="G74" s="17"/>
      <c r="H74" s="21">
        <f>IF(ISNA(VLOOKUP(E72,Einstellungen!$J$5:$N$36,5,FALSE)),"",VLOOKUP(E72,Einstellungen!$J$5:$N$36,5,FALSE))</f>
      </c>
      <c r="I74" s="85"/>
      <c r="J74" s="20">
        <f>J71+1</f>
        <v>84</v>
      </c>
      <c r="K74" s="17"/>
      <c r="L74" s="21">
        <f>IF(ISNA(VLOOKUP(I72,Einstellungen!$J$5:$N$36,5,FALSE)),"",VLOOKUP(I72,Einstellungen!$J$5:$N$36,5,FALSE))</f>
      </c>
      <c r="M74" s="85"/>
      <c r="N74" s="20">
        <f>N71+1</f>
        <v>115</v>
      </c>
      <c r="O74" s="17"/>
      <c r="P74" s="21">
        <f>IF(ISNA(VLOOKUP(M72,Einstellungen!$J$5:$N$36,5,FALSE)),"",VLOOKUP(M72,Einstellungen!$J$5:$N$36,5,FALSE))</f>
      </c>
      <c r="Q74" s="85"/>
      <c r="R74" s="20">
        <f>R71+1</f>
        <v>145</v>
      </c>
      <c r="S74" s="17"/>
      <c r="T74" s="21">
        <f>IF(ISNA(VLOOKUP(Q72,Einstellungen!$J$5:$N$36,5,FALSE)),"",VLOOKUP(Q72,Einstellungen!$J$5:$N$36,5,FALSE))</f>
      </c>
      <c r="U74" s="85"/>
      <c r="V74" s="20">
        <f>V71+1</f>
        <v>176</v>
      </c>
      <c r="W74" s="17"/>
      <c r="X74" s="21">
        <f>IF(ISNA(VLOOKUP(U72,Einstellungen!$J$5:$N$36,5,FALSE)),"",VLOOKUP(U72,Einstellungen!$J$5:$N$36,5,FALSE))</f>
      </c>
      <c r="Y74" s="85"/>
      <c r="Z74" s="20">
        <f>Z71+1</f>
        <v>206</v>
      </c>
      <c r="AA74" s="17"/>
      <c r="AB74" s="21">
        <f>IF(ISNA(VLOOKUP(Y72,Einstellungen!$J$5:$N$36,5,FALSE)),"",VLOOKUP(Y72,Einstellungen!$J$5:$N$36,5,FALSE))</f>
      </c>
      <c r="AC74" s="85"/>
      <c r="AD74" s="20">
        <f>AD71+1</f>
        <v>237</v>
      </c>
      <c r="AE74" s="17"/>
      <c r="AF74" s="21">
        <f>IF(ISNA(VLOOKUP(AC72,Einstellungen!$J$5:$N$36,5,FALSE)),"",VLOOKUP(AC72,Einstellungen!$J$5:$N$36,5,FALSE))</f>
      </c>
      <c r="AG74" s="85"/>
      <c r="AH74" s="20">
        <f>AH71+1</f>
        <v>268</v>
      </c>
      <c r="AI74" s="17"/>
      <c r="AJ74" s="21">
        <f>IF(ISNA(VLOOKUP(AG72,Einstellungen!$J$5:$N$36,5,FALSE)),"",VLOOKUP(AG72,Einstellungen!$J$5:$N$36,5,FALSE))</f>
      </c>
      <c r="AK74" s="85"/>
      <c r="AL74" s="20">
        <f>AL71+1</f>
        <v>298</v>
      </c>
      <c r="AM74" s="17"/>
      <c r="AN74" s="21">
        <f>IF(ISNA(VLOOKUP(AK72,Einstellungen!$J$5:$N$36,5,FALSE)),"",VLOOKUP(AK72,Einstellungen!$J$5:$N$36,5,FALSE))</f>
      </c>
      <c r="AO74" s="85"/>
      <c r="AP74" s="20">
        <f>AP71+1</f>
        <v>329</v>
      </c>
      <c r="AQ74" s="17"/>
      <c r="AR74" s="21">
        <f>IF(ISNA(VLOOKUP(AO72,Einstellungen!$J$5:$N$36,5,FALSE)),"",VLOOKUP(AO72,Einstellungen!$J$5:$N$36,5,FALSE))</f>
      </c>
      <c r="AS74" s="85"/>
      <c r="AT74" s="20">
        <f>AT71+1</f>
        <v>359</v>
      </c>
      <c r="AU74" s="17"/>
      <c r="AV74" s="21">
        <f>IF(ISNA(VLOOKUP(AS72,Einstellungen!$J$5:$N$36,5,FALSE)),"",VLOOKUP(AS72,Einstellungen!$J$5:$N$36,5,FALSE))</f>
      </c>
    </row>
    <row r="75" spans="1:48" ht="23.25" customHeight="1">
      <c r="A75" s="83">
        <f>A72+1</f>
        <v>40933</v>
      </c>
      <c r="B75" s="78">
        <f>A75</f>
        <v>40933</v>
      </c>
      <c r="C75" s="17">
        <f>IF(NOT(ISNA(VLOOKUP(A75,Feiertage!$A:$C,3,FALSE))),VLOOKUP(A75,Feiertage!$A:$C,3,FALSE),"")</f>
      </c>
      <c r="D75" s="22">
        <f>IF(WEEKDAY(A75,2)=1,"KW "&amp;TEXT(INT((A75-WEEKDAY(A75,2)-DATE(YEAR(A75+4-WEEKDAY(A75,2)),1,-10))/7),"0"),"")</f>
      </c>
      <c r="E75" s="83">
        <f>E72+1</f>
        <v>40964</v>
      </c>
      <c r="F75" s="78">
        <f>E75</f>
        <v>40964</v>
      </c>
      <c r="G75" s="17">
        <f>IF(NOT(ISNA(VLOOKUP(E75,Feiertage!$A:$C,3,FALSE))),VLOOKUP(E75,Feiertage!$A:$C,3,FALSE),"")</f>
      </c>
      <c r="H75" s="22">
        <f>IF(WEEKDAY(E75,2)=1,"KW "&amp;TEXT(INT((E75-WEEKDAY(E75,2)-DATE(YEAR(E75+4-WEEKDAY(E75,2)),1,-10))/7),"0"),"")</f>
      </c>
      <c r="I75" s="83">
        <f>I72+1</f>
        <v>40993</v>
      </c>
      <c r="J75" s="78">
        <f>I75</f>
        <v>40993</v>
      </c>
      <c r="K75" s="17">
        <f>IF(NOT(ISNA(VLOOKUP(I75,Feiertage!$A:$C,3,FALSE))),VLOOKUP(I75,Feiertage!$A:$C,3,FALSE),"")</f>
      </c>
      <c r="L75" s="22">
        <f>IF(WEEKDAY(I75,2)=1,"KW "&amp;TEXT(INT((I75-WEEKDAY(I75,2)-DATE(YEAR(I75+4-WEEKDAY(I75,2)),1,-10))/7),"0"),"")</f>
      </c>
      <c r="M75" s="83">
        <f>M72+1</f>
        <v>41024</v>
      </c>
      <c r="N75" s="78">
        <f>M75</f>
        <v>41024</v>
      </c>
      <c r="O75" s="17">
        <f>IF(NOT(ISNA(VLOOKUP(M75,Feiertage!$A:$C,3,FALSE))),VLOOKUP(M75,Feiertage!$A:$C,3,FALSE),"")</f>
      </c>
      <c r="P75" s="22">
        <f>IF(WEEKDAY(M75,2)=1,"KW "&amp;TEXT(INT((M75-WEEKDAY(M75,2)-DATE(YEAR(M75+4-WEEKDAY(M75,2)),1,-10))/7),"0"),"")</f>
      </c>
      <c r="Q75" s="83">
        <f>Q72+1</f>
        <v>41054</v>
      </c>
      <c r="R75" s="78">
        <f>Q75</f>
        <v>41054</v>
      </c>
      <c r="S75" s="17">
        <f>IF(NOT(ISNA(VLOOKUP(Q75,Feiertage!$A:$C,3,FALSE))),VLOOKUP(Q75,Feiertage!$A:$C,3,FALSE),"")</f>
      </c>
      <c r="T75" s="22">
        <f>IF(WEEKDAY(Q75,2)=1,"KW "&amp;TEXT(INT((Q75-WEEKDAY(Q75,2)-DATE(YEAR(Q75+4-WEEKDAY(Q75,2)),1,-10))/7),"0"),"")</f>
      </c>
      <c r="U75" s="83">
        <f>U72+1</f>
        <v>41085</v>
      </c>
      <c r="V75" s="78">
        <f>U75</f>
        <v>41085</v>
      </c>
      <c r="W75" s="17">
        <f>IF(NOT(ISNA(VLOOKUP(U75,Feiertage!$A:$C,3,FALSE))),VLOOKUP(U75,Feiertage!$A:$C,3,FALSE),"")</f>
      </c>
      <c r="X75" s="22" t="str">
        <f>IF(WEEKDAY(U75,2)=1,"KW "&amp;TEXT(INT((U75-WEEKDAY(U75,2)-DATE(YEAR(U75+4-WEEKDAY(U75,2)),1,-10))/7),"0"),"")</f>
        <v>KW 26</v>
      </c>
      <c r="Y75" s="83">
        <f>Y72+1</f>
        <v>41115</v>
      </c>
      <c r="Z75" s="78">
        <f>Y75</f>
        <v>41115</v>
      </c>
      <c r="AA75" s="17">
        <f>IF(NOT(ISNA(VLOOKUP(Y75,Feiertage!$A:$C,3,FALSE))),VLOOKUP(Y75,Feiertage!$A:$C,3,FALSE),"")</f>
      </c>
      <c r="AB75" s="22">
        <f>IF(WEEKDAY(Y75,2)=1,"KW "&amp;TEXT(INT((Y75-WEEKDAY(Y75,2)-DATE(YEAR(Y75+4-WEEKDAY(Y75,2)),1,-10))/7),"0"),"")</f>
      </c>
      <c r="AC75" s="83">
        <f>AC72+1</f>
        <v>41146</v>
      </c>
      <c r="AD75" s="78">
        <f>AC75</f>
        <v>41146</v>
      </c>
      <c r="AE75" s="17">
        <f>IF(NOT(ISNA(VLOOKUP(AC75,Feiertage!$A:$C,3,FALSE))),VLOOKUP(AC75,Feiertage!$A:$C,3,FALSE),"")</f>
      </c>
      <c r="AF75" s="22">
        <f>IF(WEEKDAY(AC75,2)=1,"KW "&amp;TEXT(INT((AC75-WEEKDAY(AC75,2)-DATE(YEAR(AC75+4-WEEKDAY(AC75,2)),1,-10))/7),"0"),"")</f>
      </c>
      <c r="AG75" s="83">
        <f>AG72+1</f>
        <v>41177</v>
      </c>
      <c r="AH75" s="78">
        <f>AG75</f>
        <v>41177</v>
      </c>
      <c r="AI75" s="17">
        <f>IF(NOT(ISNA(VLOOKUP(AG75,Feiertage!$A:$C,3,FALSE))),VLOOKUP(AG75,Feiertage!$A:$C,3,FALSE),"")</f>
      </c>
      <c r="AJ75" s="22">
        <f>IF(WEEKDAY(AG75,2)=1,"KW "&amp;TEXT(INT((AG75-WEEKDAY(AG75,2)-DATE(YEAR(AG75+4-WEEKDAY(AG75,2)),1,-10))/7),"0"),"")</f>
      </c>
      <c r="AK75" s="83">
        <f>AK72+1</f>
        <v>41207</v>
      </c>
      <c r="AL75" s="78">
        <f>AK75</f>
        <v>41207</v>
      </c>
      <c r="AM75" s="17">
        <f>IF(NOT(ISNA(VLOOKUP(AK75,Feiertage!$A:$C,3,FALSE))),VLOOKUP(AK75,Feiertage!$A:$C,3,FALSE),"")</f>
      </c>
      <c r="AN75" s="22">
        <f>IF(WEEKDAY(AK75,2)=1,"KW "&amp;TEXT(INT((AK75-WEEKDAY(AK75,2)-DATE(YEAR(AK75+4-WEEKDAY(AK75,2)),1,-10))/7),"0"),"")</f>
      </c>
      <c r="AO75" s="83">
        <f>AO72+1</f>
        <v>41238</v>
      </c>
      <c r="AP75" s="78">
        <f>AO75</f>
        <v>41238</v>
      </c>
      <c r="AQ75" s="17" t="str">
        <f>IF(NOT(ISNA(VLOOKUP(AO75,Feiertage!$A:$C,3,FALSE))),VLOOKUP(AO75,Feiertage!$A:$C,3,FALSE),"")</f>
        <v>G</v>
      </c>
      <c r="AR75" s="22">
        <f>IF(WEEKDAY(AO75,2)=1,"KW "&amp;TEXT(INT((AO75-WEEKDAY(AO75,2)-DATE(YEAR(AO75+4-WEEKDAY(AO75,2)),1,-10))/7),"0"),"")</f>
      </c>
      <c r="AS75" s="83">
        <f>AS72+1</f>
        <v>41268</v>
      </c>
      <c r="AT75" s="78">
        <f>AS75</f>
        <v>41268</v>
      </c>
      <c r="AU75" s="17" t="str">
        <f>IF(NOT(ISNA(VLOOKUP(AS75,Feiertage!$A:$C,3,FALSE))),VLOOKUP(AS75,Feiertage!$A:$C,3,FALSE),"")</f>
        <v>F</v>
      </c>
      <c r="AV75" s="22">
        <f>IF(WEEKDAY(AT75,2)=1,"KW "&amp;TEXT(INT((AT75-WEEKDAY(AT75,2)-DATE(YEAR(AT75+4-WEEKDAY(AT75,2)),1,-10))/7),"0"),"")</f>
      </c>
    </row>
    <row r="76" spans="1:48" ht="23.25" customHeight="1">
      <c r="A76" s="84"/>
      <c r="B76" s="79"/>
      <c r="C76" s="17"/>
      <c r="D76" s="19">
        <f>IF(OR(C75="F",C75="G"),VLOOKUP(A75,Feiertage!$A:$B,2,FALSE),"")</f>
      </c>
      <c r="E76" s="84"/>
      <c r="F76" s="79"/>
      <c r="G76" s="17"/>
      <c r="H76" s="19">
        <f>IF(OR(G75="F",G75="G"),VLOOKUP(E75,Feiertage!$A:$B,2,FALSE),"")</f>
      </c>
      <c r="I76" s="84"/>
      <c r="J76" s="79"/>
      <c r="K76" s="17"/>
      <c r="L76" s="19">
        <f>IF(OR(K75="F",K75="G"),VLOOKUP(I75,Feiertage!$A:$B,2,FALSE),"")</f>
      </c>
      <c r="M76" s="84"/>
      <c r="N76" s="79"/>
      <c r="O76" s="17"/>
      <c r="P76" s="19">
        <f>IF(OR(O75="F",O75="G"),VLOOKUP(M75,Feiertage!$A:$B,2,FALSE),"")</f>
      </c>
      <c r="Q76" s="84"/>
      <c r="R76" s="79"/>
      <c r="S76" s="17"/>
      <c r="T76" s="19">
        <f>IF(OR(S75="F",S75="G"),VLOOKUP(Q75,Feiertage!$A:$B,2,FALSE),"")</f>
      </c>
      <c r="U76" s="84"/>
      <c r="V76" s="79"/>
      <c r="W76" s="17"/>
      <c r="X76" s="19">
        <f>IF(OR(W75="F",W75="G"),VLOOKUP(U75,Feiertage!$A:$B,2,FALSE),"")</f>
      </c>
      <c r="Y76" s="84"/>
      <c r="Z76" s="79"/>
      <c r="AA76" s="17"/>
      <c r="AB76" s="19">
        <f>IF(OR(AA75="F",AA75="G"),VLOOKUP(Y75,Feiertage!$A:$B,2,FALSE),"")</f>
      </c>
      <c r="AC76" s="84"/>
      <c r="AD76" s="79"/>
      <c r="AE76" s="17"/>
      <c r="AF76" s="19">
        <f>IF(OR(AE75="F",AE75="G"),VLOOKUP(AC75,Feiertage!$A:$B,2,FALSE),"")</f>
      </c>
      <c r="AG76" s="84"/>
      <c r="AH76" s="79"/>
      <c r="AI76" s="17"/>
      <c r="AJ76" s="19">
        <f>IF(OR(AI75="F",AI75="G"),VLOOKUP(AG75,Feiertage!$A:$B,2,FALSE),"")</f>
      </c>
      <c r="AK76" s="84"/>
      <c r="AL76" s="79"/>
      <c r="AM76" s="17"/>
      <c r="AN76" s="19">
        <f>IF(OR(AM75="F",AM75="G"),VLOOKUP(AK75,Feiertage!$A:$B,2,FALSE),"")</f>
      </c>
      <c r="AO76" s="84"/>
      <c r="AP76" s="79"/>
      <c r="AQ76" s="17"/>
      <c r="AR76" s="19" t="str">
        <f>IF(OR(AQ75="F",AQ75="G"),VLOOKUP(AO75,Feiertage!$A:$B,2,FALSE),"")</f>
        <v>Totensonntag</v>
      </c>
      <c r="AS76" s="84"/>
      <c r="AT76" s="79"/>
      <c r="AU76" s="17"/>
      <c r="AV76" s="19" t="str">
        <f>IF(OR(AU75="F",AU75="G"),VLOOKUP(AT75,Feiertage!$A:$B,2,FALSE),"")</f>
        <v>1. Weihnachtstag</v>
      </c>
    </row>
    <row r="77" spans="1:48" ht="23.25" customHeight="1">
      <c r="A77" s="85"/>
      <c r="B77" s="20">
        <v>25</v>
      </c>
      <c r="C77" s="17"/>
      <c r="D77" s="21">
        <f>IF(ISNA(VLOOKUP(A75,Einstellungen!$J$5:$N$36,5,FALSE)),"",VLOOKUP(A75,Einstellungen!$J$5:$N$36,5,FALSE))</f>
      </c>
      <c r="E77" s="85"/>
      <c r="F77" s="20">
        <v>56</v>
      </c>
      <c r="G77" s="17"/>
      <c r="H77" s="21">
        <f>IF(ISNA(VLOOKUP(E75,Einstellungen!$J$5:$N$36,5,FALSE)),"",VLOOKUP(E75,Einstellungen!$J$5:$N$36,5,FALSE))</f>
      </c>
      <c r="I77" s="85"/>
      <c r="J77" s="20">
        <f>J74+1</f>
        <v>85</v>
      </c>
      <c r="K77" s="17"/>
      <c r="L77" s="21" t="str">
        <f>IF(ISNA(VLOOKUP(I75,Einstellungen!$J$5:$N$36,5,FALSE)),"",VLOOKUP(I75,Einstellungen!$J$5:$N$36,5,FALSE))</f>
        <v>Beginn MESZ</v>
      </c>
      <c r="M77" s="85"/>
      <c r="N77" s="20">
        <f>N74+1</f>
        <v>116</v>
      </c>
      <c r="O77" s="17"/>
      <c r="P77" s="21">
        <f>IF(ISNA(VLOOKUP(M75,Einstellungen!$J$5:$N$36,5,FALSE)),"",VLOOKUP(M75,Einstellungen!$J$5:$N$36,5,FALSE))</f>
      </c>
      <c r="Q77" s="85"/>
      <c r="R77" s="20">
        <f>R74+1</f>
        <v>146</v>
      </c>
      <c r="S77" s="17"/>
      <c r="T77" s="21">
        <f>IF(ISNA(VLOOKUP(Q75,Einstellungen!$J$5:$N$36,5,FALSE)),"",VLOOKUP(Q75,Einstellungen!$J$5:$N$36,5,FALSE))</f>
      </c>
      <c r="U77" s="85"/>
      <c r="V77" s="20">
        <f>V74+1</f>
        <v>177</v>
      </c>
      <c r="W77" s="17"/>
      <c r="X77" s="21">
        <f>IF(ISNA(VLOOKUP(U75,Einstellungen!$J$5:$N$36,5,FALSE)),"",VLOOKUP(U75,Einstellungen!$J$5:$N$36,5,FALSE))</f>
      </c>
      <c r="Y77" s="85"/>
      <c r="Z77" s="20">
        <f>Z74+1</f>
        <v>207</v>
      </c>
      <c r="AA77" s="17"/>
      <c r="AB77" s="21">
        <f>IF(ISNA(VLOOKUP(Y75,Einstellungen!$J$5:$N$36,5,FALSE)),"",VLOOKUP(Y75,Einstellungen!$J$5:$N$36,5,FALSE))</f>
      </c>
      <c r="AC77" s="85"/>
      <c r="AD77" s="20">
        <f>AD74+1</f>
        <v>238</v>
      </c>
      <c r="AE77" s="17"/>
      <c r="AF77" s="21">
        <f>IF(ISNA(VLOOKUP(AC75,Einstellungen!$J$5:$N$36,5,FALSE)),"",VLOOKUP(AC75,Einstellungen!$J$5:$N$36,5,FALSE))</f>
      </c>
      <c r="AG77" s="85"/>
      <c r="AH77" s="20">
        <f>AH74+1</f>
        <v>269</v>
      </c>
      <c r="AI77" s="17"/>
      <c r="AJ77" s="21">
        <f>IF(ISNA(VLOOKUP(AG75,Einstellungen!$J$5:$N$36,5,FALSE)),"",VLOOKUP(AG75,Einstellungen!$J$5:$N$36,5,FALSE))</f>
      </c>
      <c r="AK77" s="85"/>
      <c r="AL77" s="20">
        <f>AL74+1</f>
        <v>299</v>
      </c>
      <c r="AM77" s="17"/>
      <c r="AN77" s="21">
        <f>IF(ISNA(VLOOKUP(AK75,Einstellungen!$J$5:$N$36,5,FALSE)),"",VLOOKUP(AK75,Einstellungen!$J$5:$N$36,5,FALSE))</f>
      </c>
      <c r="AO77" s="85"/>
      <c r="AP77" s="20">
        <f>AP74+1</f>
        <v>330</v>
      </c>
      <c r="AQ77" s="17"/>
      <c r="AR77" s="21">
        <f>IF(ISNA(VLOOKUP(AO75,Einstellungen!$J$5:$N$36,5,FALSE)),"",VLOOKUP(AO75,Einstellungen!$J$5:$N$36,5,FALSE))</f>
      </c>
      <c r="AS77" s="85"/>
      <c r="AT77" s="20">
        <f>AT74+1</f>
        <v>360</v>
      </c>
      <c r="AU77" s="17"/>
      <c r="AV77" s="21">
        <f>IF(ISNA(VLOOKUP(AS75,Einstellungen!$J$5:$N$36,5,FALSE)),"",VLOOKUP(AS75,Einstellungen!$J$5:$N$36,5,FALSE))</f>
      </c>
    </row>
    <row r="78" spans="1:48" ht="23.25" customHeight="1">
      <c r="A78" s="83">
        <f>A75+1</f>
        <v>40934</v>
      </c>
      <c r="B78" s="78">
        <f>A78</f>
        <v>40934</v>
      </c>
      <c r="C78" s="17">
        <f>IF(NOT(ISNA(VLOOKUP(A78,Feiertage!$A:$C,3,FALSE))),VLOOKUP(A78,Feiertage!$A:$C,3,FALSE),"")</f>
      </c>
      <c r="D78" s="22">
        <f>IF(WEEKDAY(A78,2)=1,"KW "&amp;TEXT(INT((A78-WEEKDAY(A78,2)-DATE(YEAR(A78+4-WEEKDAY(A78,2)),1,-10))/7),"0"),"")</f>
      </c>
      <c r="E78" s="83">
        <f>E75+1</f>
        <v>40965</v>
      </c>
      <c r="F78" s="78">
        <f>E78</f>
        <v>40965</v>
      </c>
      <c r="G78" s="17">
        <f>IF(NOT(ISNA(VLOOKUP(E78,Feiertage!$A:$C,3,FALSE))),VLOOKUP(E78,Feiertage!$A:$C,3,FALSE),"")</f>
      </c>
      <c r="H78" s="22">
        <f>IF(WEEKDAY(E78,2)=1,"KW "&amp;TEXT(INT((E78-WEEKDAY(E78,2)-DATE(YEAR(E78+4-WEEKDAY(E78,2)),1,-10))/7),"0"),"")</f>
      </c>
      <c r="I78" s="83">
        <f>I75+1</f>
        <v>40994</v>
      </c>
      <c r="J78" s="78">
        <f>I78</f>
        <v>40994</v>
      </c>
      <c r="K78" s="17">
        <f>IF(NOT(ISNA(VLOOKUP(I78,Feiertage!$A:$C,3,FALSE))),VLOOKUP(I78,Feiertage!$A:$C,3,FALSE),"")</f>
      </c>
      <c r="L78" s="22" t="str">
        <f>IF(WEEKDAY(I78,2)=1,"KW "&amp;TEXT(INT((I78-WEEKDAY(I78,2)-DATE(YEAR(I78+4-WEEKDAY(I78,2)),1,-10))/7),"0"),"")</f>
        <v>KW 13</v>
      </c>
      <c r="M78" s="83">
        <f>M75+1</f>
        <v>41025</v>
      </c>
      <c r="N78" s="78">
        <f>M78</f>
        <v>41025</v>
      </c>
      <c r="O78" s="17">
        <f>IF(NOT(ISNA(VLOOKUP(M78,Feiertage!$A:$C,3,FALSE))),VLOOKUP(M78,Feiertage!$A:$C,3,FALSE),"")</f>
      </c>
      <c r="P78" s="22">
        <f>IF(WEEKDAY(M78,2)=1,"KW "&amp;TEXT(INT((M78-WEEKDAY(M78,2)-DATE(YEAR(M78+4-WEEKDAY(M78,2)),1,-10))/7),"0"),"")</f>
      </c>
      <c r="Q78" s="83">
        <f>Q75+1</f>
        <v>41055</v>
      </c>
      <c r="R78" s="78">
        <f>Q78</f>
        <v>41055</v>
      </c>
      <c r="S78" s="17">
        <f>IF(NOT(ISNA(VLOOKUP(Q78,Feiertage!$A:$C,3,FALSE))),VLOOKUP(Q78,Feiertage!$A:$C,3,FALSE),"")</f>
      </c>
      <c r="T78" s="22">
        <f>IF(WEEKDAY(Q78,2)=1,"KW "&amp;TEXT(INT((Q78-WEEKDAY(Q78,2)-DATE(YEAR(Q78+4-WEEKDAY(Q78,2)),1,-10))/7),"0"),"")</f>
      </c>
      <c r="U78" s="83">
        <f>U75+1</f>
        <v>41086</v>
      </c>
      <c r="V78" s="78">
        <f>U78</f>
        <v>41086</v>
      </c>
      <c r="W78" s="17">
        <f>IF(NOT(ISNA(VLOOKUP(U78,Feiertage!$A:$C,3,FALSE))),VLOOKUP(U78,Feiertage!$A:$C,3,FALSE),"")</f>
      </c>
      <c r="X78" s="22">
        <f>IF(WEEKDAY(U78,2)=1,"KW "&amp;TEXT(INT((U78-WEEKDAY(U78,2)-DATE(YEAR(U78+4-WEEKDAY(U78,2)),1,-10))/7),"0"),"")</f>
      </c>
      <c r="Y78" s="83">
        <f>Y75+1</f>
        <v>41116</v>
      </c>
      <c r="Z78" s="78">
        <f>Y78</f>
        <v>41116</v>
      </c>
      <c r="AA78" s="17">
        <f>IF(NOT(ISNA(VLOOKUP(Y78,Feiertage!$A:$C,3,FALSE))),VLOOKUP(Y78,Feiertage!$A:$C,3,FALSE),"")</f>
      </c>
      <c r="AB78" s="22">
        <f>IF(WEEKDAY(Y78,2)=1,"KW "&amp;TEXT(INT((Y78-WEEKDAY(Y78,2)-DATE(YEAR(Y78+4-WEEKDAY(Y78,2)),1,-10))/7),"0"),"")</f>
      </c>
      <c r="AC78" s="83">
        <f>AC75+1</f>
        <v>41147</v>
      </c>
      <c r="AD78" s="78">
        <f>AC78</f>
        <v>41147</v>
      </c>
      <c r="AE78" s="17">
        <f>IF(NOT(ISNA(VLOOKUP(AC78,Feiertage!$A:$C,3,FALSE))),VLOOKUP(AC78,Feiertage!$A:$C,3,FALSE),"")</f>
      </c>
      <c r="AF78" s="22">
        <f>IF(WEEKDAY(AC78,2)=1,"KW "&amp;TEXT(INT((AC78-WEEKDAY(AC78,2)-DATE(YEAR(AC78+4-WEEKDAY(AC78,2)),1,-10))/7),"0"),"")</f>
      </c>
      <c r="AG78" s="83">
        <f>AG75+1</f>
        <v>41178</v>
      </c>
      <c r="AH78" s="78">
        <f>AG78</f>
        <v>41178</v>
      </c>
      <c r="AI78" s="17">
        <f>IF(NOT(ISNA(VLOOKUP(AG78,Feiertage!$A:$C,3,FALSE))),VLOOKUP(AG78,Feiertage!$A:$C,3,FALSE),"")</f>
      </c>
      <c r="AJ78" s="22">
        <f>IF(WEEKDAY(AG78,2)=1,"KW "&amp;TEXT(INT((AG78-WEEKDAY(AG78,2)-DATE(YEAR(AG78+4-WEEKDAY(AG78,2)),1,-10))/7),"0"),"")</f>
      </c>
      <c r="AK78" s="83">
        <f>AK75+1</f>
        <v>41208</v>
      </c>
      <c r="AL78" s="78">
        <f>AK78</f>
        <v>41208</v>
      </c>
      <c r="AM78" s="17">
        <f>IF(NOT(ISNA(VLOOKUP(AK78,Feiertage!$A:$C,3,FALSE))),VLOOKUP(AK78,Feiertage!$A:$C,3,FALSE),"")</f>
      </c>
      <c r="AN78" s="22">
        <f>IF(WEEKDAY(AK78,2)=1,"KW "&amp;TEXT(INT((AK78-WEEKDAY(AK78,2)-DATE(YEAR(AK78+4-WEEKDAY(AK78,2)),1,-10))/7),"0"),"")</f>
      </c>
      <c r="AO78" s="83">
        <f>AO75+1</f>
        <v>41239</v>
      </c>
      <c r="AP78" s="78">
        <f>AO78</f>
        <v>41239</v>
      </c>
      <c r="AQ78" s="17">
        <f>IF(NOT(ISNA(VLOOKUP(AO78,Feiertage!$A:$C,3,FALSE))),VLOOKUP(AO78,Feiertage!$A:$C,3,FALSE),"")</f>
      </c>
      <c r="AR78" s="22" t="str">
        <f>IF(WEEKDAY(AO78,2)=1,"KW "&amp;TEXT(INT((AO78-WEEKDAY(AO78,2)-DATE(YEAR(AO78+4-WEEKDAY(AO78,2)),1,-10))/7),"0"),"")</f>
        <v>KW 48</v>
      </c>
      <c r="AS78" s="83">
        <f>AS75+1</f>
        <v>41269</v>
      </c>
      <c r="AT78" s="78">
        <f>AS78</f>
        <v>41269</v>
      </c>
      <c r="AU78" s="17" t="str">
        <f>IF(NOT(ISNA(VLOOKUP(AS78,Feiertage!$A:$C,3,FALSE))),VLOOKUP(AS78,Feiertage!$A:$C,3,FALSE),"")</f>
        <v>F</v>
      </c>
      <c r="AV78" s="22">
        <f>IF(WEEKDAY(AT78,2)=1,"KW "&amp;TEXT(INT((AT78-WEEKDAY(AT78,2)-DATE(YEAR(AT78+4-WEEKDAY(AT78,2)),1,-10))/7),"0"),"")</f>
      </c>
    </row>
    <row r="79" spans="1:48" ht="23.25" customHeight="1">
      <c r="A79" s="84"/>
      <c r="B79" s="79"/>
      <c r="C79" s="17"/>
      <c r="D79" s="19">
        <f>IF(OR(C78="F",C78="G"),VLOOKUP(A78,Feiertage!$A:$B,2,FALSE),"")</f>
      </c>
      <c r="E79" s="84"/>
      <c r="F79" s="79"/>
      <c r="G79" s="17"/>
      <c r="H79" s="19">
        <f>IF(OR(G78="F",G78="G"),VLOOKUP(E78,Feiertage!$A:$B,2,FALSE),"")</f>
      </c>
      <c r="I79" s="84"/>
      <c r="J79" s="79"/>
      <c r="K79" s="17"/>
      <c r="L79" s="19">
        <f>IF(OR(K78="F",K78="G"),VLOOKUP(I78,Feiertage!$A:$B,2,FALSE),"")</f>
      </c>
      <c r="M79" s="84"/>
      <c r="N79" s="79"/>
      <c r="O79" s="17"/>
      <c r="P79" s="19">
        <f>IF(OR(O78="F",O78="G"),VLOOKUP(M78,Feiertage!$A:$B,2,FALSE),"")</f>
      </c>
      <c r="Q79" s="84"/>
      <c r="R79" s="79"/>
      <c r="S79" s="17"/>
      <c r="T79" s="19">
        <f>IF(OR(S78="F",S78="G"),VLOOKUP(Q78,Feiertage!$A:$B,2,FALSE),"")</f>
      </c>
      <c r="U79" s="84"/>
      <c r="V79" s="79"/>
      <c r="W79" s="17"/>
      <c r="X79" s="19">
        <f>IF(OR(W78="F",W78="G"),VLOOKUP(U78,Feiertage!$A:$B,2,FALSE),"")</f>
      </c>
      <c r="Y79" s="84"/>
      <c r="Z79" s="79"/>
      <c r="AA79" s="17"/>
      <c r="AB79" s="19">
        <f>IF(OR(AA78="F",AA78="G"),VLOOKUP(Y78,Feiertage!$A:$B,2,FALSE),"")</f>
      </c>
      <c r="AC79" s="84"/>
      <c r="AD79" s="79"/>
      <c r="AE79" s="17"/>
      <c r="AF79" s="19">
        <f>IF(OR(AE78="F",AE78="G"),VLOOKUP(AC78,Feiertage!$A:$B,2,FALSE),"")</f>
      </c>
      <c r="AG79" s="84"/>
      <c r="AH79" s="79"/>
      <c r="AI79" s="17"/>
      <c r="AJ79" s="19">
        <f>IF(OR(AI78="F",AI78="G"),VLOOKUP(AG78,Feiertage!$A:$B,2,FALSE),"")</f>
      </c>
      <c r="AK79" s="84"/>
      <c r="AL79" s="79"/>
      <c r="AM79" s="17"/>
      <c r="AN79" s="19">
        <f>IF(OR(AM78="F",AM78="G"),VLOOKUP(AK78,Feiertage!$A:$B,2,FALSE),"")</f>
      </c>
      <c r="AO79" s="84"/>
      <c r="AP79" s="79"/>
      <c r="AQ79" s="17"/>
      <c r="AR79" s="19">
        <f>IF(OR(AQ78="F",AQ78="G"),VLOOKUP(AO78,Feiertage!$A:$B,2,FALSE),"")</f>
      </c>
      <c r="AS79" s="84"/>
      <c r="AT79" s="79"/>
      <c r="AU79" s="17"/>
      <c r="AV79" s="19" t="str">
        <f>IF(OR(AU78="F",AU78="G"),VLOOKUP(AT78,Feiertage!$A:$B,2,FALSE),"")</f>
        <v>2. Weihnachtstag</v>
      </c>
    </row>
    <row r="80" spans="1:48" ht="23.25" customHeight="1">
      <c r="A80" s="85"/>
      <c r="B80" s="20">
        <v>26</v>
      </c>
      <c r="C80" s="17"/>
      <c r="D80" s="21">
        <f>IF(ISNA(VLOOKUP(A78,Einstellungen!$J$5:$N$36,5,FALSE)),"",VLOOKUP(A78,Einstellungen!$J$5:$N$36,5,FALSE))</f>
      </c>
      <c r="E80" s="85"/>
      <c r="F80" s="20">
        <v>57</v>
      </c>
      <c r="G80" s="17"/>
      <c r="H80" s="21">
        <f>IF(ISNA(VLOOKUP(E78,Einstellungen!$J$5:$N$36,5,FALSE)),"",VLOOKUP(E78,Einstellungen!$J$5:$N$36,5,FALSE))</f>
      </c>
      <c r="I80" s="85"/>
      <c r="J80" s="20">
        <f>J77+1</f>
        <v>86</v>
      </c>
      <c r="K80" s="17"/>
      <c r="L80" s="21">
        <f>IF(ISNA(VLOOKUP(I78,Einstellungen!$J$5:$N$36,5,FALSE)),"",VLOOKUP(I78,Einstellungen!$J$5:$N$36,5,FALSE))</f>
      </c>
      <c r="M80" s="85"/>
      <c r="N80" s="20">
        <f>N77+1</f>
        <v>117</v>
      </c>
      <c r="O80" s="17"/>
      <c r="P80" s="21">
        <f>IF(ISNA(VLOOKUP(M78,Einstellungen!$J$5:$N$36,5,FALSE)),"",VLOOKUP(M78,Einstellungen!$J$5:$N$36,5,FALSE))</f>
      </c>
      <c r="Q80" s="85"/>
      <c r="R80" s="20">
        <f>R77+1</f>
        <v>147</v>
      </c>
      <c r="S80" s="17"/>
      <c r="T80" s="21">
        <f>IF(ISNA(VLOOKUP(Q78,Einstellungen!$J$5:$N$36,5,FALSE)),"",VLOOKUP(Q78,Einstellungen!$J$5:$N$36,5,FALSE))</f>
      </c>
      <c r="U80" s="85"/>
      <c r="V80" s="20">
        <f>V77+1</f>
        <v>178</v>
      </c>
      <c r="W80" s="17"/>
      <c r="X80" s="21">
        <f>IF(ISNA(VLOOKUP(U78,Einstellungen!$J$5:$N$36,5,FALSE)),"",VLOOKUP(U78,Einstellungen!$J$5:$N$36,5,FALSE))</f>
      </c>
      <c r="Y80" s="85"/>
      <c r="Z80" s="20">
        <f>Z77+1</f>
        <v>208</v>
      </c>
      <c r="AA80" s="17"/>
      <c r="AB80" s="21">
        <f>IF(ISNA(VLOOKUP(Y78,Einstellungen!$J$5:$N$36,5,FALSE)),"",VLOOKUP(Y78,Einstellungen!$J$5:$N$36,5,FALSE))</f>
      </c>
      <c r="AC80" s="85"/>
      <c r="AD80" s="20">
        <f>AD77+1</f>
        <v>239</v>
      </c>
      <c r="AE80" s="17"/>
      <c r="AF80" s="21">
        <f>IF(ISNA(VLOOKUP(AC78,Einstellungen!$J$5:$N$36,5,FALSE)),"",VLOOKUP(AC78,Einstellungen!$J$5:$N$36,5,FALSE))</f>
      </c>
      <c r="AG80" s="85"/>
      <c r="AH80" s="20">
        <f>AH77+1</f>
        <v>270</v>
      </c>
      <c r="AI80" s="17"/>
      <c r="AJ80" s="21">
        <f>IF(ISNA(VLOOKUP(AG78,Einstellungen!$J$5:$N$36,5,FALSE)),"",VLOOKUP(AG78,Einstellungen!$J$5:$N$36,5,FALSE))</f>
      </c>
      <c r="AK80" s="85"/>
      <c r="AL80" s="20">
        <f>AL77+1</f>
        <v>300</v>
      </c>
      <c r="AM80" s="17"/>
      <c r="AN80" s="21">
        <f>IF(ISNA(VLOOKUP(AK78,Einstellungen!$J$5:$N$36,5,FALSE)),"",VLOOKUP(AK78,Einstellungen!$J$5:$N$36,5,FALSE))</f>
      </c>
      <c r="AO80" s="85"/>
      <c r="AP80" s="20">
        <f>AP77+1</f>
        <v>331</v>
      </c>
      <c r="AQ80" s="17"/>
      <c r="AR80" s="21">
        <f>IF(ISNA(VLOOKUP(AO78,Einstellungen!$J$5:$N$36,5,FALSE)),"",VLOOKUP(AO78,Einstellungen!$J$5:$N$36,5,FALSE))</f>
      </c>
      <c r="AS80" s="85"/>
      <c r="AT80" s="20">
        <f>AT77+1</f>
        <v>361</v>
      </c>
      <c r="AU80" s="17"/>
      <c r="AV80" s="21">
        <f>IF(ISNA(VLOOKUP(AS78,Einstellungen!$J$5:$N$36,5,FALSE)),"",VLOOKUP(AS78,Einstellungen!$J$5:$N$36,5,FALSE))</f>
      </c>
    </row>
    <row r="81" spans="1:48" ht="23.25" customHeight="1">
      <c r="A81" s="83">
        <f>A78+1</f>
        <v>40935</v>
      </c>
      <c r="B81" s="78">
        <f>A81</f>
        <v>40935</v>
      </c>
      <c r="C81" s="17">
        <f>IF(NOT(ISNA(VLOOKUP(A81,Feiertage!$A:$C,3,FALSE))),VLOOKUP(A81,Feiertage!$A:$C,3,FALSE),"")</f>
      </c>
      <c r="D81" s="22">
        <f>IF(WEEKDAY(A81,2)=1,"KW "&amp;TEXT(INT((A81-WEEKDAY(A81,2)-DATE(YEAR(A81+4-WEEKDAY(A81,2)),1,-10))/7),"0"),"")</f>
      </c>
      <c r="E81" s="83">
        <f>E78+1</f>
        <v>40966</v>
      </c>
      <c r="F81" s="78">
        <f>E81</f>
        <v>40966</v>
      </c>
      <c r="G81" s="17">
        <f>IF(NOT(ISNA(VLOOKUP(E81,Feiertage!$A:$C,3,FALSE))),VLOOKUP(E81,Feiertage!$A:$C,3,FALSE),"")</f>
      </c>
      <c r="H81" s="22" t="str">
        <f>IF(WEEKDAY(E81,2)=1,"KW "&amp;TEXT(INT((E81-WEEKDAY(E81,2)-DATE(YEAR(E81+4-WEEKDAY(E81,2)),1,-10))/7),"0"),"")</f>
        <v>KW 9</v>
      </c>
      <c r="I81" s="83">
        <f>I78+1</f>
        <v>40995</v>
      </c>
      <c r="J81" s="78">
        <f>I81</f>
        <v>40995</v>
      </c>
      <c r="K81" s="17">
        <f>IF(NOT(ISNA(VLOOKUP(I81,Feiertage!$A:$C,3,FALSE))),VLOOKUP(I81,Feiertage!$A:$C,3,FALSE),"")</f>
      </c>
      <c r="L81" s="22">
        <f>IF(WEEKDAY(I81,2)=1,"KW "&amp;TEXT(INT((I81-WEEKDAY(I81,2)-DATE(YEAR(I81+4-WEEKDAY(I81,2)),1,-10))/7),"0"),"")</f>
      </c>
      <c r="M81" s="83">
        <f>M78+1</f>
        <v>41026</v>
      </c>
      <c r="N81" s="78">
        <f>M81</f>
        <v>41026</v>
      </c>
      <c r="O81" s="17">
        <f>IF(NOT(ISNA(VLOOKUP(M81,Feiertage!$A:$C,3,FALSE))),VLOOKUP(M81,Feiertage!$A:$C,3,FALSE),"")</f>
      </c>
      <c r="P81" s="22">
        <f>IF(WEEKDAY(M81,2)=1,"KW "&amp;TEXT(INT((M81-WEEKDAY(M81,2)-DATE(YEAR(M81+4-WEEKDAY(M81,2)),1,-10))/7),"0"),"")</f>
      </c>
      <c r="Q81" s="83">
        <f>Q78+1</f>
        <v>41056</v>
      </c>
      <c r="R81" s="78">
        <f>Q81</f>
        <v>41056</v>
      </c>
      <c r="S81" s="17" t="str">
        <f>IF(NOT(ISNA(VLOOKUP(Q81,Feiertage!$A:$C,3,FALSE))),VLOOKUP(Q81,Feiertage!$A:$C,3,FALSE),"")</f>
        <v>F</v>
      </c>
      <c r="T81" s="22">
        <f>IF(WEEKDAY(Q81,2)=1,"KW "&amp;TEXT(INT((Q81-WEEKDAY(Q81,2)-DATE(YEAR(Q81+4-WEEKDAY(Q81,2)),1,-10))/7),"0"),"")</f>
      </c>
      <c r="U81" s="83">
        <f>U78+1</f>
        <v>41087</v>
      </c>
      <c r="V81" s="78">
        <f>U81</f>
        <v>41087</v>
      </c>
      <c r="W81" s="17">
        <f>IF(NOT(ISNA(VLOOKUP(U81,Feiertage!$A:$C,3,FALSE))),VLOOKUP(U81,Feiertage!$A:$C,3,FALSE),"")</f>
      </c>
      <c r="X81" s="22">
        <f>IF(WEEKDAY(U81,2)=1,"KW "&amp;TEXT(INT((U81-WEEKDAY(U81,2)-DATE(YEAR(U81+4-WEEKDAY(U81,2)),1,-10))/7),"0"),"")</f>
      </c>
      <c r="Y81" s="83">
        <f>Y78+1</f>
        <v>41117</v>
      </c>
      <c r="Z81" s="78">
        <f>Y81</f>
        <v>41117</v>
      </c>
      <c r="AA81" s="17">
        <f>IF(NOT(ISNA(VLOOKUP(Y81,Feiertage!$A:$C,3,FALSE))),VLOOKUP(Y81,Feiertage!$A:$C,3,FALSE),"")</f>
      </c>
      <c r="AB81" s="22">
        <f>IF(WEEKDAY(Y81,2)=1,"KW "&amp;TEXT(INT((Y81-WEEKDAY(Y81,2)-DATE(YEAR(Y81+4-WEEKDAY(Y81,2)),1,-10))/7),"0"),"")</f>
      </c>
      <c r="AC81" s="83">
        <f>AC78+1</f>
        <v>41148</v>
      </c>
      <c r="AD81" s="78">
        <f>AC81</f>
        <v>41148</v>
      </c>
      <c r="AE81" s="17">
        <f>IF(NOT(ISNA(VLOOKUP(AC81,Feiertage!$A:$C,3,FALSE))),VLOOKUP(AC81,Feiertage!$A:$C,3,FALSE),"")</f>
      </c>
      <c r="AF81" s="22" t="str">
        <f>IF(WEEKDAY(AC81,2)=1,"KW "&amp;TEXT(INT((AC81-WEEKDAY(AC81,2)-DATE(YEAR(AC81+4-WEEKDAY(AC81,2)),1,-10))/7),"0"),"")</f>
        <v>KW 35</v>
      </c>
      <c r="AG81" s="83">
        <f>AG78+1</f>
        <v>41179</v>
      </c>
      <c r="AH81" s="78">
        <f>AG81</f>
        <v>41179</v>
      </c>
      <c r="AI81" s="17">
        <f>IF(NOT(ISNA(VLOOKUP(AG81,Feiertage!$A:$C,3,FALSE))),VLOOKUP(AG81,Feiertage!$A:$C,3,FALSE),"")</f>
      </c>
      <c r="AJ81" s="22">
        <f>IF(WEEKDAY(AG81,2)=1,"KW "&amp;TEXT(INT((AG81-WEEKDAY(AG81,2)-DATE(YEAR(AG81+4-WEEKDAY(AG81,2)),1,-10))/7),"0"),"")</f>
      </c>
      <c r="AK81" s="83">
        <f>AK78+1</f>
        <v>41209</v>
      </c>
      <c r="AL81" s="78">
        <f>AK81</f>
        <v>41209</v>
      </c>
      <c r="AM81" s="17">
        <f>IF(NOT(ISNA(VLOOKUP(AK81,Feiertage!$A:$C,3,FALSE))),VLOOKUP(AK81,Feiertage!$A:$C,3,FALSE),"")</f>
      </c>
      <c r="AN81" s="22">
        <f>IF(WEEKDAY(AK81,2)=1,"KW "&amp;TEXT(INT((AK81-WEEKDAY(AK81,2)-DATE(YEAR(AK81+4-WEEKDAY(AK81,2)),1,-10))/7),"0"),"")</f>
      </c>
      <c r="AO81" s="83">
        <f>AO78+1</f>
        <v>41240</v>
      </c>
      <c r="AP81" s="78">
        <f>AO81</f>
        <v>41240</v>
      </c>
      <c r="AQ81" s="17">
        <f>IF(NOT(ISNA(VLOOKUP(AO81,Feiertage!$A:$C,3,FALSE))),VLOOKUP(AO81,Feiertage!$A:$C,3,FALSE),"")</f>
      </c>
      <c r="AR81" s="22">
        <f>IF(WEEKDAY(AO81,2)=1,"KW "&amp;TEXT(INT((AO81-WEEKDAY(AO81,2)-DATE(YEAR(AO81+4-WEEKDAY(AO81,2)),1,-10))/7),"0"),"")</f>
      </c>
      <c r="AS81" s="83">
        <f>AS78+1</f>
        <v>41270</v>
      </c>
      <c r="AT81" s="78">
        <f>AS81</f>
        <v>41270</v>
      </c>
      <c r="AU81" s="17">
        <f>IF(NOT(ISNA(VLOOKUP(AS81,Feiertage!$A:$C,3,FALSE))),VLOOKUP(AS81,Feiertage!$A:$C,3,FALSE),"")</f>
      </c>
      <c r="AV81" s="22">
        <f>IF(WEEKDAY(AT81,2)=1,"KW "&amp;TEXT(INT((AT81-WEEKDAY(AT81,2)-DATE(YEAR(AT81+4-WEEKDAY(AT81,2)),1,-10))/7),"0"),"")</f>
      </c>
    </row>
    <row r="82" spans="1:48" ht="23.25" customHeight="1">
      <c r="A82" s="84"/>
      <c r="B82" s="79"/>
      <c r="C82" s="17"/>
      <c r="D82" s="19">
        <f>IF(OR(C81="F",C81="G"),VLOOKUP(A81,Feiertage!$A:$B,2,FALSE),"")</f>
      </c>
      <c r="E82" s="84"/>
      <c r="F82" s="79"/>
      <c r="G82" s="17"/>
      <c r="H82" s="19">
        <f>IF(OR(G81="F",G81="G"),VLOOKUP(E81,Feiertage!$A:$B,2,FALSE),"")</f>
      </c>
      <c r="I82" s="84"/>
      <c r="J82" s="79"/>
      <c r="K82" s="17"/>
      <c r="L82" s="19">
        <f>IF(OR(K81="F",K81="G"),VLOOKUP(I81,Feiertage!$A:$B,2,FALSE),"")</f>
      </c>
      <c r="M82" s="84"/>
      <c r="N82" s="79"/>
      <c r="O82" s="17"/>
      <c r="P82" s="19">
        <f>IF(OR(O81="F",O81="G"),VLOOKUP(M81,Feiertage!$A:$B,2,FALSE),"")</f>
      </c>
      <c r="Q82" s="84"/>
      <c r="R82" s="79"/>
      <c r="S82" s="17"/>
      <c r="T82" s="19" t="str">
        <f>IF(OR(S81="F",S81="G"),VLOOKUP(Q81,Feiertage!$A:$B,2,FALSE),"")</f>
        <v>Pfingstsonntag</v>
      </c>
      <c r="U82" s="84"/>
      <c r="V82" s="79"/>
      <c r="W82" s="17"/>
      <c r="X82" s="19">
        <f>IF(OR(W81="F",W81="G"),VLOOKUP(U81,Feiertage!$A:$B,2,FALSE),"")</f>
      </c>
      <c r="Y82" s="84"/>
      <c r="Z82" s="79"/>
      <c r="AA82" s="17"/>
      <c r="AB82" s="19">
        <f>IF(OR(AA81="F",AA81="G"),VLOOKUP(Y81,Feiertage!$A:$B,2,FALSE),"")</f>
      </c>
      <c r="AC82" s="84"/>
      <c r="AD82" s="79"/>
      <c r="AE82" s="17"/>
      <c r="AF82" s="19">
        <f>IF(OR(AE81="F",AE81="G"),VLOOKUP(AC81,Feiertage!$A:$B,2,FALSE),"")</f>
      </c>
      <c r="AG82" s="84"/>
      <c r="AH82" s="79"/>
      <c r="AI82" s="17"/>
      <c r="AJ82" s="19">
        <f>IF(OR(AI81="F",AI81="G"),VLOOKUP(AG81,Feiertage!$A:$B,2,FALSE),"")</f>
      </c>
      <c r="AK82" s="84"/>
      <c r="AL82" s="79"/>
      <c r="AM82" s="17"/>
      <c r="AN82" s="19">
        <f>IF(OR(AM81="F",AM81="G"),VLOOKUP(AK81,Feiertage!$A:$B,2,FALSE),"")</f>
      </c>
      <c r="AO82" s="84"/>
      <c r="AP82" s="79"/>
      <c r="AQ82" s="17"/>
      <c r="AR82" s="19">
        <f>IF(OR(AQ81="F",AQ81="G"),VLOOKUP(AO81,Feiertage!$A:$B,2,FALSE),"")</f>
      </c>
      <c r="AS82" s="84"/>
      <c r="AT82" s="79"/>
      <c r="AU82" s="17"/>
      <c r="AV82" s="19">
        <f>IF(OR(AU81="F",AU81="G"),VLOOKUP(AT81,Feiertage!$A:$B,2,FALSE),"")</f>
      </c>
    </row>
    <row r="83" spans="1:48" ht="23.25" customHeight="1">
      <c r="A83" s="85"/>
      <c r="B83" s="20">
        <v>27</v>
      </c>
      <c r="C83" s="17"/>
      <c r="D83" s="21">
        <f>IF(ISNA(VLOOKUP(A81,Einstellungen!$J$5:$N$36,5,FALSE)),"",VLOOKUP(A81,Einstellungen!$J$5:$N$36,5,FALSE))</f>
      </c>
      <c r="E83" s="85"/>
      <c r="F83" s="20">
        <v>58</v>
      </c>
      <c r="G83" s="17"/>
      <c r="H83" s="21">
        <f>IF(ISNA(VLOOKUP(E81,Einstellungen!$J$5:$N$36,5,FALSE)),"",VLOOKUP(E81,Einstellungen!$J$5:$N$36,5,FALSE))</f>
      </c>
      <c r="I83" s="85"/>
      <c r="J83" s="20">
        <f>J80+1</f>
        <v>87</v>
      </c>
      <c r="K83" s="17"/>
      <c r="L83" s="21">
        <f>IF(ISNA(VLOOKUP(I81,Einstellungen!$J$5:$N$36,5,FALSE)),"",VLOOKUP(I81,Einstellungen!$J$5:$N$36,5,FALSE))</f>
      </c>
      <c r="M83" s="85"/>
      <c r="N83" s="20">
        <f>N80+1</f>
        <v>118</v>
      </c>
      <c r="O83" s="17"/>
      <c r="P83" s="21">
        <f>IF(ISNA(VLOOKUP(M81,Einstellungen!$J$5:$N$36,5,FALSE)),"",VLOOKUP(M81,Einstellungen!$J$5:$N$36,5,FALSE))</f>
      </c>
      <c r="Q83" s="85"/>
      <c r="R83" s="20">
        <f>R80+1</f>
        <v>148</v>
      </c>
      <c r="S83" s="17"/>
      <c r="T83" s="21">
        <f>IF(ISNA(VLOOKUP(Q81,Einstellungen!$J$5:$N$36,5,FALSE)),"",VLOOKUP(Q81,Einstellungen!$J$5:$N$36,5,FALSE))</f>
      </c>
      <c r="U83" s="85"/>
      <c r="V83" s="20">
        <f>V80+1</f>
        <v>179</v>
      </c>
      <c r="W83" s="17"/>
      <c r="X83" s="21">
        <f>IF(ISNA(VLOOKUP(U81,Einstellungen!$J$5:$N$36,5,FALSE)),"",VLOOKUP(U81,Einstellungen!$J$5:$N$36,5,FALSE))</f>
      </c>
      <c r="Y83" s="85"/>
      <c r="Z83" s="20">
        <f>Z80+1</f>
        <v>209</v>
      </c>
      <c r="AA83" s="17"/>
      <c r="AB83" s="21">
        <f>IF(ISNA(VLOOKUP(Y81,Einstellungen!$J$5:$N$36,5,FALSE)),"",VLOOKUP(Y81,Einstellungen!$J$5:$N$36,5,FALSE))</f>
      </c>
      <c r="AC83" s="85"/>
      <c r="AD83" s="20">
        <f>AD80+1</f>
        <v>240</v>
      </c>
      <c r="AE83" s="17"/>
      <c r="AF83" s="21">
        <f>IF(ISNA(VLOOKUP(AC81,Einstellungen!$J$5:$N$36,5,FALSE)),"",VLOOKUP(AC81,Einstellungen!$J$5:$N$36,5,FALSE))</f>
      </c>
      <c r="AG83" s="85"/>
      <c r="AH83" s="20">
        <f>AH80+1</f>
        <v>271</v>
      </c>
      <c r="AI83" s="17"/>
      <c r="AJ83" s="21">
        <f>IF(ISNA(VLOOKUP(AG81,Einstellungen!$J$5:$N$36,5,FALSE)),"",VLOOKUP(AG81,Einstellungen!$J$5:$N$36,5,FALSE))</f>
      </c>
      <c r="AK83" s="85"/>
      <c r="AL83" s="20">
        <f>AL80+1</f>
        <v>301</v>
      </c>
      <c r="AM83" s="17"/>
      <c r="AN83" s="21">
        <f>IF(ISNA(VLOOKUP(AK81,Einstellungen!$J$5:$N$36,5,FALSE)),"",VLOOKUP(AK81,Einstellungen!$J$5:$N$36,5,FALSE))</f>
      </c>
      <c r="AO83" s="85"/>
      <c r="AP83" s="20">
        <f>AP80+1</f>
        <v>332</v>
      </c>
      <c r="AQ83" s="17"/>
      <c r="AR83" s="21">
        <f>IF(ISNA(VLOOKUP(AO81,Einstellungen!$J$5:$N$36,5,FALSE)),"",VLOOKUP(AO81,Einstellungen!$J$5:$N$36,5,FALSE))</f>
      </c>
      <c r="AS83" s="85"/>
      <c r="AT83" s="20">
        <f>AT80+1</f>
        <v>362</v>
      </c>
      <c r="AU83" s="17"/>
      <c r="AV83" s="21">
        <f>IF(ISNA(VLOOKUP(AS81,Einstellungen!$J$5:$N$36,5,FALSE)),"",VLOOKUP(AS81,Einstellungen!$J$5:$N$36,5,FALSE))</f>
      </c>
    </row>
    <row r="84" spans="1:48" ht="23.25" customHeight="1">
      <c r="A84" s="83">
        <f>A81+1</f>
        <v>40936</v>
      </c>
      <c r="B84" s="78">
        <f>A84</f>
        <v>40936</v>
      </c>
      <c r="C84" s="17">
        <f>IF(NOT(ISNA(VLOOKUP(A84,Feiertage!$A:$C,3,FALSE))),VLOOKUP(A84,Feiertage!$A:$C,3,FALSE),"")</f>
      </c>
      <c r="D84" s="22">
        <f>IF(WEEKDAY(A84,2)=1,"KW "&amp;TEXT(INT((A84-WEEKDAY(A84,2)-DATE(YEAR(A84+4-WEEKDAY(A84,2)),1,-10))/7),"0"),"")</f>
      </c>
      <c r="E84" s="83">
        <f>E81+1</f>
        <v>40967</v>
      </c>
      <c r="F84" s="78">
        <f>E84</f>
        <v>40967</v>
      </c>
      <c r="G84" s="17">
        <f>IF(NOT(ISNA(VLOOKUP(E84,Feiertage!$A:$C,3,FALSE))),VLOOKUP(E84,Feiertage!$A:$C,3,FALSE),"")</f>
      </c>
      <c r="H84" s="22">
        <f>IF(WEEKDAY(E84,2)=1,"KW "&amp;TEXT(INT((E84-WEEKDAY(E84,2)-DATE(YEAR(E84+4-WEEKDAY(E84,2)),1,-10))/7),"0"),"")</f>
      </c>
      <c r="I84" s="83">
        <f>I81+1</f>
        <v>40996</v>
      </c>
      <c r="J84" s="78">
        <f>I84</f>
        <v>40996</v>
      </c>
      <c r="K84" s="17">
        <f>IF(NOT(ISNA(VLOOKUP(I84,Feiertage!$A:$C,3,FALSE))),VLOOKUP(I84,Feiertage!$A:$C,3,FALSE),"")</f>
      </c>
      <c r="L84" s="22">
        <f>IF(WEEKDAY(I84,2)=1,"KW "&amp;TEXT(INT((I84-WEEKDAY(I84,2)-DATE(YEAR(I84+4-WEEKDAY(I84,2)),1,-10))/7),"0"),"")</f>
      </c>
      <c r="M84" s="83">
        <f>M81+1</f>
        <v>41027</v>
      </c>
      <c r="N84" s="78">
        <f>M84</f>
        <v>41027</v>
      </c>
      <c r="O84" s="17">
        <f>IF(NOT(ISNA(VLOOKUP(M84,Feiertage!$A:$C,3,FALSE))),VLOOKUP(M84,Feiertage!$A:$C,3,FALSE),"")</f>
      </c>
      <c r="P84" s="22">
        <f>IF(WEEKDAY(M84,2)=1,"KW "&amp;TEXT(INT((M84-WEEKDAY(M84,2)-DATE(YEAR(M84+4-WEEKDAY(M84,2)),1,-10))/7),"0"),"")</f>
      </c>
      <c r="Q84" s="83">
        <f>Q81+1</f>
        <v>41057</v>
      </c>
      <c r="R84" s="78">
        <f>Q84</f>
        <v>41057</v>
      </c>
      <c r="S84" s="17" t="str">
        <f>IF(NOT(ISNA(VLOOKUP(Q84,Feiertage!$A:$C,3,FALSE))),VLOOKUP(Q84,Feiertage!$A:$C,3,FALSE),"")</f>
        <v>F</v>
      </c>
      <c r="T84" s="22" t="str">
        <f>IF(WEEKDAY(Q84,2)=1,"KW "&amp;TEXT(INT((Q84-WEEKDAY(Q84,2)-DATE(YEAR(Q84+4-WEEKDAY(Q84,2)),1,-10))/7),"0"),"")</f>
        <v>KW 22</v>
      </c>
      <c r="U84" s="83">
        <f>U81+1</f>
        <v>41088</v>
      </c>
      <c r="V84" s="78">
        <f>U84</f>
        <v>41088</v>
      </c>
      <c r="W84" s="17">
        <f>IF(NOT(ISNA(VLOOKUP(U84,Feiertage!$A:$C,3,FALSE))),VLOOKUP(U84,Feiertage!$A:$C,3,FALSE),"")</f>
      </c>
      <c r="X84" s="22">
        <f>IF(WEEKDAY(U84,2)=1,"KW "&amp;TEXT(INT((U84-WEEKDAY(U84,2)-DATE(YEAR(U84+4-WEEKDAY(U84,2)),1,-10))/7),"0"),"")</f>
      </c>
      <c r="Y84" s="83">
        <f>Y81+1</f>
        <v>41118</v>
      </c>
      <c r="Z84" s="78">
        <f>Y84</f>
        <v>41118</v>
      </c>
      <c r="AA84" s="17">
        <f>IF(NOT(ISNA(VLOOKUP(Y84,Feiertage!$A:$C,3,FALSE))),VLOOKUP(Y84,Feiertage!$A:$C,3,FALSE),"")</f>
      </c>
      <c r="AB84" s="22">
        <f>IF(WEEKDAY(Y84,2)=1,"KW "&amp;TEXT(INT((Y84-WEEKDAY(Y84,2)-DATE(YEAR(Y84+4-WEEKDAY(Y84,2)),1,-10))/7),"0"),"")</f>
      </c>
      <c r="AC84" s="83">
        <f>AC81+1</f>
        <v>41149</v>
      </c>
      <c r="AD84" s="78">
        <f>AC84</f>
        <v>41149</v>
      </c>
      <c r="AE84" s="17">
        <f>IF(NOT(ISNA(VLOOKUP(AC84,Feiertage!$A:$C,3,FALSE))),VLOOKUP(AC84,Feiertage!$A:$C,3,FALSE),"")</f>
      </c>
      <c r="AF84" s="22">
        <f>IF(WEEKDAY(AC84,2)=1,"KW "&amp;TEXT(INT((AC84-WEEKDAY(AC84,2)-DATE(YEAR(AC84+4-WEEKDAY(AC84,2)),1,-10))/7),"0"),"")</f>
      </c>
      <c r="AG84" s="83">
        <f>AG81+1</f>
        <v>41180</v>
      </c>
      <c r="AH84" s="78">
        <f>AG84</f>
        <v>41180</v>
      </c>
      <c r="AI84" s="17">
        <f>IF(NOT(ISNA(VLOOKUP(AG84,Feiertage!$A:$C,3,FALSE))),VLOOKUP(AG84,Feiertage!$A:$C,3,FALSE),"")</f>
      </c>
      <c r="AJ84" s="22">
        <f>IF(WEEKDAY(AG84,2)=1,"KW "&amp;TEXT(INT((AG84-WEEKDAY(AG84,2)-DATE(YEAR(AG84+4-WEEKDAY(AG84,2)),1,-10))/7),"0"),"")</f>
      </c>
      <c r="AK84" s="83">
        <f>AK81+1</f>
        <v>41210</v>
      </c>
      <c r="AL84" s="78">
        <f>AK84</f>
        <v>41210</v>
      </c>
      <c r="AM84" s="17">
        <f>IF(NOT(ISNA(VLOOKUP(AK84,Feiertage!$A:$C,3,FALSE))),VLOOKUP(AK84,Feiertage!$A:$C,3,FALSE),"")</f>
      </c>
      <c r="AN84" s="22">
        <f>IF(WEEKDAY(AK84,2)=1,"KW "&amp;TEXT(INT((AK84-WEEKDAY(AK84,2)-DATE(YEAR(AK84+4-WEEKDAY(AK84,2)),1,-10))/7),"0"),"")</f>
      </c>
      <c r="AO84" s="83">
        <f>AO81+1</f>
        <v>41241</v>
      </c>
      <c r="AP84" s="78">
        <f>AO84</f>
        <v>41241</v>
      </c>
      <c r="AQ84" s="17">
        <f>IF(NOT(ISNA(VLOOKUP(AO84,Feiertage!$A:$C,3,FALSE))),VLOOKUP(AO84,Feiertage!$A:$C,3,FALSE),"")</f>
      </c>
      <c r="AR84" s="22">
        <f>IF(WEEKDAY(AO84,2)=1,"KW "&amp;TEXT(INT((AO84-WEEKDAY(AO84,2)-DATE(YEAR(AO84+4-WEEKDAY(AO84,2)),1,-10))/7),"0"),"")</f>
      </c>
      <c r="AS84" s="83">
        <f>AS81+1</f>
        <v>41271</v>
      </c>
      <c r="AT84" s="78">
        <f>AS84</f>
        <v>41271</v>
      </c>
      <c r="AU84" s="17">
        <f>IF(NOT(ISNA(VLOOKUP(AS84,Feiertage!$A:$C,3,FALSE))),VLOOKUP(AS84,Feiertage!$A:$C,3,FALSE),"")</f>
      </c>
      <c r="AV84" s="22">
        <f>IF(WEEKDAY(AT84,2)=1,"KW "&amp;TEXT(INT((AT84-WEEKDAY(AT84,2)-DATE(YEAR(AT84+4-WEEKDAY(AT84,2)),1,-10))/7),"0"),"")</f>
      </c>
    </row>
    <row r="85" spans="1:48" ht="23.25" customHeight="1">
      <c r="A85" s="84"/>
      <c r="B85" s="79"/>
      <c r="C85" s="17"/>
      <c r="D85" s="19">
        <f>IF(OR(C84="F",C84="G"),VLOOKUP(A84,Feiertage!$A:$B,2,FALSE),"")</f>
      </c>
      <c r="E85" s="84"/>
      <c r="F85" s="79"/>
      <c r="G85" s="17"/>
      <c r="H85" s="19">
        <f>IF(OR(G84="F",G84="G"),VLOOKUP(E84,Feiertage!$A:$B,2,FALSE),"")</f>
      </c>
      <c r="I85" s="84"/>
      <c r="J85" s="79"/>
      <c r="K85" s="17"/>
      <c r="L85" s="19">
        <f>IF(OR(K84="F",K84="G"),VLOOKUP(I84,Feiertage!$A:$B,2,FALSE),"")</f>
      </c>
      <c r="M85" s="84"/>
      <c r="N85" s="79"/>
      <c r="O85" s="17"/>
      <c r="P85" s="19">
        <f>IF(OR(O84="F",O84="G"),VLOOKUP(M84,Feiertage!$A:$B,2,FALSE),"")</f>
      </c>
      <c r="Q85" s="84"/>
      <c r="R85" s="79"/>
      <c r="S85" s="17"/>
      <c r="T85" s="19" t="str">
        <f>IF(OR(S84="F",S84="G"),VLOOKUP(Q84,Feiertage!$A:$B,2,FALSE),"")</f>
        <v>Pfingstmontag</v>
      </c>
      <c r="U85" s="84"/>
      <c r="V85" s="79"/>
      <c r="W85" s="17"/>
      <c r="X85" s="19">
        <f>IF(OR(W84="F",W84="G"),VLOOKUP(U84,Feiertage!$A:$B,2,FALSE),"")</f>
      </c>
      <c r="Y85" s="84"/>
      <c r="Z85" s="79"/>
      <c r="AA85" s="17"/>
      <c r="AB85" s="19">
        <f>IF(OR(AA84="F",AA84="G"),VLOOKUP(Y84,Feiertage!$A:$B,2,FALSE),"")</f>
      </c>
      <c r="AC85" s="84"/>
      <c r="AD85" s="79"/>
      <c r="AE85" s="17"/>
      <c r="AF85" s="19">
        <f>IF(OR(AE84="F",AE84="G"),VLOOKUP(AC84,Feiertage!$A:$B,2,FALSE),"")</f>
      </c>
      <c r="AG85" s="84"/>
      <c r="AH85" s="79"/>
      <c r="AI85" s="17"/>
      <c r="AJ85" s="19">
        <f>IF(OR(AI84="F",AI84="G"),VLOOKUP(AG84,Feiertage!$A:$B,2,FALSE),"")</f>
      </c>
      <c r="AK85" s="84"/>
      <c r="AL85" s="79"/>
      <c r="AM85" s="17"/>
      <c r="AN85" s="19">
        <f>IF(OR(AM84="F",AM84="G"),VLOOKUP(AK84,Feiertage!$A:$B,2,FALSE),"")</f>
      </c>
      <c r="AO85" s="84"/>
      <c r="AP85" s="79"/>
      <c r="AQ85" s="17"/>
      <c r="AR85" s="19">
        <f>IF(OR(AQ84="F",AQ84="G"),VLOOKUP(AO84,Feiertage!$A:$B,2,FALSE),"")</f>
      </c>
      <c r="AS85" s="84"/>
      <c r="AT85" s="79"/>
      <c r="AU85" s="17"/>
      <c r="AV85" s="19">
        <f>IF(OR(AU84="F",AU84="G"),VLOOKUP(AT84,Feiertage!$A:$B,2,FALSE),"")</f>
      </c>
    </row>
    <row r="86" spans="1:48" ht="23.25" customHeight="1">
      <c r="A86" s="85"/>
      <c r="B86" s="20">
        <v>28</v>
      </c>
      <c r="C86" s="17"/>
      <c r="D86" s="21">
        <f>IF(ISNA(VLOOKUP(A84,Einstellungen!$J$5:$N$36,5,FALSE)),"",VLOOKUP(A84,Einstellungen!$J$5:$N$36,5,FALSE))</f>
      </c>
      <c r="E86" s="85"/>
      <c r="F86" s="20">
        <v>59</v>
      </c>
      <c r="G86" s="17"/>
      <c r="H86" s="21">
        <f>IF(ISNA(VLOOKUP(E84,Einstellungen!$J$5:$N$36,5,FALSE)),"",VLOOKUP(E84,Einstellungen!$J$5:$N$36,5,FALSE))</f>
      </c>
      <c r="I86" s="85"/>
      <c r="J86" s="20">
        <f>J83+1</f>
        <v>88</v>
      </c>
      <c r="K86" s="17"/>
      <c r="L86" s="21">
        <f>IF(ISNA(VLOOKUP(I84,Einstellungen!$J$5:$N$36,5,FALSE)),"",VLOOKUP(I84,Einstellungen!$J$5:$N$36,5,FALSE))</f>
      </c>
      <c r="M86" s="85"/>
      <c r="N86" s="20">
        <f>N83+1</f>
        <v>119</v>
      </c>
      <c r="O86" s="17"/>
      <c r="P86" s="21">
        <f>IF(ISNA(VLOOKUP(M84,Einstellungen!$J$5:$N$36,5,FALSE)),"",VLOOKUP(M84,Einstellungen!$J$5:$N$36,5,FALSE))</f>
      </c>
      <c r="Q86" s="85"/>
      <c r="R86" s="20">
        <f>R83+1</f>
        <v>149</v>
      </c>
      <c r="S86" s="17"/>
      <c r="T86" s="21">
        <f>IF(ISNA(VLOOKUP(Q84,Einstellungen!$J$5:$N$36,5,FALSE)),"",VLOOKUP(Q84,Einstellungen!$J$5:$N$36,5,FALSE))</f>
      </c>
      <c r="U86" s="85"/>
      <c r="V86" s="20">
        <f>V83+1</f>
        <v>180</v>
      </c>
      <c r="W86" s="17"/>
      <c r="X86" s="21">
        <f>IF(ISNA(VLOOKUP(U84,Einstellungen!$J$5:$N$36,5,FALSE)),"",VLOOKUP(U84,Einstellungen!$J$5:$N$36,5,FALSE))</f>
      </c>
      <c r="Y86" s="85"/>
      <c r="Z86" s="20">
        <f>Z83+1</f>
        <v>210</v>
      </c>
      <c r="AA86" s="17"/>
      <c r="AB86" s="21">
        <f>IF(ISNA(VLOOKUP(Y84,Einstellungen!$J$5:$N$36,5,FALSE)),"",VLOOKUP(Y84,Einstellungen!$J$5:$N$36,5,FALSE))</f>
      </c>
      <c r="AC86" s="85"/>
      <c r="AD86" s="20">
        <f>AD83+1</f>
        <v>241</v>
      </c>
      <c r="AE86" s="17"/>
      <c r="AF86" s="21">
        <f>IF(ISNA(VLOOKUP(AC84,Einstellungen!$J$5:$N$36,5,FALSE)),"",VLOOKUP(AC84,Einstellungen!$J$5:$N$36,5,FALSE))</f>
      </c>
      <c r="AG86" s="85"/>
      <c r="AH86" s="20">
        <f>AH83+1</f>
        <v>272</v>
      </c>
      <c r="AI86" s="17"/>
      <c r="AJ86" s="21">
        <f>IF(ISNA(VLOOKUP(AG84,Einstellungen!$J$5:$N$36,5,FALSE)),"",VLOOKUP(AG84,Einstellungen!$J$5:$N$36,5,FALSE))</f>
      </c>
      <c r="AK86" s="85"/>
      <c r="AL86" s="20">
        <f>AL83+1</f>
        <v>302</v>
      </c>
      <c r="AM86" s="17"/>
      <c r="AN86" s="21" t="str">
        <f>IF(ISNA(VLOOKUP(AK84,Einstellungen!$J$5:$N$36,5,FALSE)),"",VLOOKUP(AK84,Einstellungen!$J$5:$N$36,5,FALSE))</f>
        <v>Ende MESZ</v>
      </c>
      <c r="AO86" s="85"/>
      <c r="AP86" s="20">
        <f>AP83+1</f>
        <v>333</v>
      </c>
      <c r="AQ86" s="17"/>
      <c r="AR86" s="21">
        <f>IF(ISNA(VLOOKUP(AO84,Einstellungen!$J$5:$N$36,5,FALSE)),"",VLOOKUP(AO84,Einstellungen!$J$5:$N$36,5,FALSE))</f>
      </c>
      <c r="AS86" s="85"/>
      <c r="AT86" s="20">
        <f>AT83+1</f>
        <v>363</v>
      </c>
      <c r="AU86" s="17"/>
      <c r="AV86" s="21">
        <f>IF(ISNA(VLOOKUP(AS84,Einstellungen!$J$5:$N$36,5,FALSE)),"",VLOOKUP(AS84,Einstellungen!$J$5:$N$36,5,FALSE))</f>
      </c>
    </row>
    <row r="87" spans="1:48" ht="23.25" customHeight="1">
      <c r="A87" s="83">
        <f>A84+1</f>
        <v>40937</v>
      </c>
      <c r="B87" s="78">
        <f>A87</f>
        <v>40937</v>
      </c>
      <c r="C87" s="17">
        <f>IF(NOT(ISNA(VLOOKUP(A87,Feiertage!$A:$C,3,FALSE))),VLOOKUP(A87,Feiertage!$A:$C,3,FALSE),"")</f>
      </c>
      <c r="D87" s="22">
        <f>IF(WEEKDAY(A87,2)=1,"KW "&amp;TEXT(INT((A87-WEEKDAY(A87,2)-DATE(YEAR(A87+4-WEEKDAY(A87,2)),1,-10))/7),"0"),"")</f>
      </c>
      <c r="E87" s="83">
        <f>E84+1</f>
        <v>40968</v>
      </c>
      <c r="F87" s="78">
        <f>E87</f>
        <v>40968</v>
      </c>
      <c r="G87" s="17">
        <f>IF(NOT(ISNA(VLOOKUP(E87,Feiertage!$A:$C,3,FALSE))),VLOOKUP(E87,Feiertage!$A:$C,3,FALSE),"")</f>
      </c>
      <c r="H87" s="22">
        <f>IF(WEEKDAY(E87,2)=1,"KW "&amp;TEXT(INT((E87-WEEKDAY(E87,2)-DATE(YEAR(E87+4-WEEKDAY(E87,2)),1,-10))/7),"0"),"")</f>
      </c>
      <c r="I87" s="83">
        <f>I84+1</f>
        <v>40997</v>
      </c>
      <c r="J87" s="78">
        <f>I87</f>
        <v>40997</v>
      </c>
      <c r="K87" s="17">
        <f>IF(NOT(ISNA(VLOOKUP(I87,Feiertage!$A:$C,3,FALSE))),VLOOKUP(I87,Feiertage!$A:$C,3,FALSE),"")</f>
      </c>
      <c r="L87" s="22">
        <f>IF(WEEKDAY(I87,2)=1,"KW "&amp;TEXT(INT((I87-WEEKDAY(I87,2)-DATE(YEAR(I87+4-WEEKDAY(I87,2)),1,-10))/7),"0"),"")</f>
      </c>
      <c r="M87" s="83">
        <f>M84+1</f>
        <v>41028</v>
      </c>
      <c r="N87" s="78">
        <f>M87</f>
        <v>41028</v>
      </c>
      <c r="O87" s="17">
        <f>IF(NOT(ISNA(VLOOKUP(M87,Feiertage!$A:$C,3,FALSE))),VLOOKUP(M87,Feiertage!$A:$C,3,FALSE),"")</f>
      </c>
      <c r="P87" s="22">
        <f>IF(WEEKDAY(M87,2)=1,"KW "&amp;TEXT(INT((M87-WEEKDAY(M87,2)-DATE(YEAR(M87+4-WEEKDAY(M87,2)),1,-10))/7),"0"),"")</f>
      </c>
      <c r="Q87" s="83">
        <f>Q84+1</f>
        <v>41058</v>
      </c>
      <c r="R87" s="78">
        <f>Q87</f>
        <v>41058</v>
      </c>
      <c r="S87" s="17">
        <f>IF(NOT(ISNA(VLOOKUP(Q87,Feiertage!$A:$C,3,FALSE))),VLOOKUP(Q87,Feiertage!$A:$C,3,FALSE),"")</f>
      </c>
      <c r="T87" s="22">
        <f>IF(WEEKDAY(Q87,2)=1,"KW "&amp;TEXT(INT((Q87-WEEKDAY(Q87,2)-DATE(YEAR(Q87+4-WEEKDAY(Q87,2)),1,-10))/7),"0"),"")</f>
      </c>
      <c r="U87" s="83">
        <f>U84+1</f>
        <v>41089</v>
      </c>
      <c r="V87" s="78">
        <f>U87</f>
        <v>41089</v>
      </c>
      <c r="W87" s="17">
        <f>IF(NOT(ISNA(VLOOKUP(U87,Feiertage!$A:$C,3,FALSE))),VLOOKUP(U87,Feiertage!$A:$C,3,FALSE),"")</f>
      </c>
      <c r="X87" s="22">
        <f>IF(WEEKDAY(U87,2)=1,"KW "&amp;TEXT(INT((U87-WEEKDAY(U87,2)-DATE(YEAR(U87+4-WEEKDAY(U87,2)),1,-10))/7),"0"),"")</f>
      </c>
      <c r="Y87" s="83">
        <f>Y84+1</f>
        <v>41119</v>
      </c>
      <c r="Z87" s="78">
        <f>Y87</f>
        <v>41119</v>
      </c>
      <c r="AA87" s="17">
        <f>IF(NOT(ISNA(VLOOKUP(Y87,Feiertage!$A:$C,3,FALSE))),VLOOKUP(Y87,Feiertage!$A:$C,3,FALSE),"")</f>
      </c>
      <c r="AB87" s="22">
        <f>IF(WEEKDAY(Y87,2)=1,"KW "&amp;TEXT(INT((Y87-WEEKDAY(Y87,2)-DATE(YEAR(Y87+4-WEEKDAY(Y87,2)),1,-10))/7),"0"),"")</f>
      </c>
      <c r="AC87" s="83">
        <f>AC84+1</f>
        <v>41150</v>
      </c>
      <c r="AD87" s="78">
        <f>AC87</f>
        <v>41150</v>
      </c>
      <c r="AE87" s="17">
        <f>IF(NOT(ISNA(VLOOKUP(AC87,Feiertage!$A:$C,3,FALSE))),VLOOKUP(AC87,Feiertage!$A:$C,3,FALSE),"")</f>
      </c>
      <c r="AF87" s="22">
        <f>IF(WEEKDAY(AC87,2)=1,"KW "&amp;TEXT(INT((AC87-WEEKDAY(AC87,2)-DATE(YEAR(AC87+4-WEEKDAY(AC87,2)),1,-10))/7),"0"),"")</f>
      </c>
      <c r="AG87" s="83">
        <f>AG84+1</f>
        <v>41181</v>
      </c>
      <c r="AH87" s="78">
        <f>AG87</f>
        <v>41181</v>
      </c>
      <c r="AI87" s="17">
        <f>IF(NOT(ISNA(VLOOKUP(AG87,Feiertage!$A:$C,3,FALSE))),VLOOKUP(AG87,Feiertage!$A:$C,3,FALSE),"")</f>
      </c>
      <c r="AJ87" s="22">
        <f>IF(WEEKDAY(AG87,2)=1,"KW "&amp;TEXT(INT((AG87-WEEKDAY(AG87,2)-DATE(YEAR(AG87+4-WEEKDAY(AG87,2)),1,-10))/7),"0"),"")</f>
      </c>
      <c r="AK87" s="83">
        <f>AK84+1</f>
        <v>41211</v>
      </c>
      <c r="AL87" s="78">
        <f>AK87</f>
        <v>41211</v>
      </c>
      <c r="AM87" s="17">
        <f>IF(NOT(ISNA(VLOOKUP(AK87,Feiertage!$A:$C,3,FALSE))),VLOOKUP(AK87,Feiertage!$A:$C,3,FALSE),"")</f>
      </c>
      <c r="AN87" s="22" t="str">
        <f>IF(WEEKDAY(AK87,2)=1,"KW "&amp;TEXT(INT((AK87-WEEKDAY(AK87,2)-DATE(YEAR(AK87+4-WEEKDAY(AK87,2)),1,-10))/7),"0"),"")</f>
        <v>KW 44</v>
      </c>
      <c r="AO87" s="83">
        <f>AO84+1</f>
        <v>41242</v>
      </c>
      <c r="AP87" s="78">
        <f>AO87</f>
        <v>41242</v>
      </c>
      <c r="AQ87" s="17">
        <f>IF(NOT(ISNA(VLOOKUP(AO87,Feiertage!$A:$C,3,FALSE))),VLOOKUP(AO87,Feiertage!$A:$C,3,FALSE),"")</f>
      </c>
      <c r="AR87" s="22">
        <f>IF(WEEKDAY(AO87,2)=1,"KW "&amp;TEXT(INT((AO87-WEEKDAY(AO87,2)-DATE(YEAR(AO87+4-WEEKDAY(AO87,2)),1,-10))/7),"0"),"")</f>
      </c>
      <c r="AS87" s="83">
        <f>AS84+1</f>
        <v>41272</v>
      </c>
      <c r="AT87" s="78">
        <f>AS87</f>
        <v>41272</v>
      </c>
      <c r="AU87" s="17">
        <f>IF(NOT(ISNA(VLOOKUP(AS87,Feiertage!$A:$C,3,FALSE))),VLOOKUP(AS87,Feiertage!$A:$C,3,FALSE),"")</f>
      </c>
      <c r="AV87" s="22">
        <f>IF(WEEKDAY(AT87,2)=1,"KW "&amp;TEXT(INT((AT87-WEEKDAY(AT87,2)-DATE(YEAR(AT87+4-WEEKDAY(AT87,2)),1,-10))/7),"0"),"")</f>
      </c>
    </row>
    <row r="88" spans="1:48" ht="23.25" customHeight="1">
      <c r="A88" s="84"/>
      <c r="B88" s="79"/>
      <c r="C88" s="17"/>
      <c r="D88" s="19">
        <f>IF(OR(C87="F",C87="G"),VLOOKUP(A87,Feiertage!$A:$B,2,FALSE),"")</f>
      </c>
      <c r="E88" s="84"/>
      <c r="F88" s="79"/>
      <c r="G88" s="17"/>
      <c r="H88" s="19">
        <f>IF(OR(G87="F",G87="G"),VLOOKUP(E87,Feiertage!$A:$B,2,FALSE),"")</f>
      </c>
      <c r="I88" s="84"/>
      <c r="J88" s="79"/>
      <c r="K88" s="17"/>
      <c r="L88" s="19">
        <f>IF(OR(K87="F",K87="G"),VLOOKUP(I87,Feiertage!$A:$B,2,FALSE),"")</f>
      </c>
      <c r="M88" s="84"/>
      <c r="N88" s="79"/>
      <c r="O88" s="17"/>
      <c r="P88" s="19">
        <f>IF(OR(O87="F",O87="G"),VLOOKUP(M87,Feiertage!$A:$B,2,FALSE),"")</f>
      </c>
      <c r="Q88" s="84"/>
      <c r="R88" s="79"/>
      <c r="S88" s="17"/>
      <c r="T88" s="19">
        <f>IF(OR(S87="F",S87="G"),VLOOKUP(Q87,Feiertage!$A:$B,2,FALSE),"")</f>
      </c>
      <c r="U88" s="84"/>
      <c r="V88" s="79"/>
      <c r="W88" s="17"/>
      <c r="X88" s="19">
        <f>IF(OR(W87="F",W87="G"),VLOOKUP(U87,Feiertage!$A:$B,2,FALSE),"")</f>
      </c>
      <c r="Y88" s="84"/>
      <c r="Z88" s="79"/>
      <c r="AA88" s="17"/>
      <c r="AB88" s="19">
        <f>IF(OR(AA87="F",AA87="G"),VLOOKUP(Y87,Feiertage!$A:$B,2,FALSE),"")</f>
      </c>
      <c r="AC88" s="84"/>
      <c r="AD88" s="79"/>
      <c r="AE88" s="17"/>
      <c r="AF88" s="19">
        <f>IF(OR(AE87="F",AE87="G"),VLOOKUP(AC87,Feiertage!$A:$B,2,FALSE),"")</f>
      </c>
      <c r="AG88" s="84"/>
      <c r="AH88" s="79"/>
      <c r="AI88" s="17"/>
      <c r="AJ88" s="19">
        <f>IF(OR(AI87="F",AI87="G"),VLOOKUP(AG87,Feiertage!$A:$B,2,FALSE),"")</f>
      </c>
      <c r="AK88" s="84"/>
      <c r="AL88" s="79"/>
      <c r="AM88" s="17"/>
      <c r="AN88" s="19">
        <f>IF(OR(AM87="F",AM87="G"),VLOOKUP(AK87,Feiertage!$A:$B,2,FALSE),"")</f>
      </c>
      <c r="AO88" s="84"/>
      <c r="AP88" s="79"/>
      <c r="AQ88" s="17"/>
      <c r="AR88" s="19">
        <f>IF(OR(AQ87="F",AQ87="G"),VLOOKUP(AO87,Feiertage!$A:$B,2,FALSE),"")</f>
      </c>
      <c r="AS88" s="84"/>
      <c r="AT88" s="79"/>
      <c r="AU88" s="17"/>
      <c r="AV88" s="19">
        <f>IF(OR(AU87="F",AU87="G"),VLOOKUP(AT87,Feiertage!$A:$B,2,FALSE),"")</f>
      </c>
    </row>
    <row r="89" spans="1:48" ht="23.25" customHeight="1">
      <c r="A89" s="85"/>
      <c r="B89" s="20">
        <v>29</v>
      </c>
      <c r="C89" s="17"/>
      <c r="D89" s="21">
        <f>IF(ISNA(VLOOKUP(A87,Einstellungen!$J$5:$N$36,5,FALSE)),"",VLOOKUP(A87,Einstellungen!$J$5:$N$36,5,FALSE))</f>
      </c>
      <c r="E89" s="85"/>
      <c r="F89" s="20">
        <v>60</v>
      </c>
      <c r="G89" s="17"/>
      <c r="H89" s="23">
        <f>IF(ISNA(VLOOKUP(E87,Einstellungen!$J$5:$N$36,5,FALSE)),"",VLOOKUP(E87,Einstellungen!$J$5:$N$36,5,FALSE))</f>
      </c>
      <c r="I89" s="85"/>
      <c r="J89" s="20">
        <f>J86+1</f>
        <v>89</v>
      </c>
      <c r="K89" s="17"/>
      <c r="L89" s="21">
        <f>IF(ISNA(VLOOKUP(I87,Einstellungen!$J$5:$N$36,5,FALSE)),"",VLOOKUP(I87,Einstellungen!$J$5:$N$36,5,FALSE))</f>
      </c>
      <c r="M89" s="85"/>
      <c r="N89" s="20">
        <f>N86+1</f>
        <v>120</v>
      </c>
      <c r="O89" s="17"/>
      <c r="P89" s="21">
        <f>IF(ISNA(VLOOKUP(M87,Einstellungen!$J$5:$N$36,5,FALSE)),"",VLOOKUP(M87,Einstellungen!$J$5:$N$36,5,FALSE))</f>
      </c>
      <c r="Q89" s="85"/>
      <c r="R89" s="20">
        <f>R86+1</f>
        <v>150</v>
      </c>
      <c r="S89" s="17"/>
      <c r="T89" s="21">
        <f>IF(ISNA(VLOOKUP(Q87,Einstellungen!$J$5:$N$36,5,FALSE)),"",VLOOKUP(Q87,Einstellungen!$J$5:$N$36,5,FALSE))</f>
      </c>
      <c r="U89" s="85"/>
      <c r="V89" s="20">
        <f>V86+1</f>
        <v>181</v>
      </c>
      <c r="W89" s="17"/>
      <c r="X89" s="21">
        <f>IF(ISNA(VLOOKUP(U87,Einstellungen!$J$5:$N$36,5,FALSE)),"",VLOOKUP(U87,Einstellungen!$J$5:$N$36,5,FALSE))</f>
      </c>
      <c r="Y89" s="85"/>
      <c r="Z89" s="20">
        <f>Z86+1</f>
        <v>211</v>
      </c>
      <c r="AA89" s="17"/>
      <c r="AB89" s="21">
        <f>IF(ISNA(VLOOKUP(Y87,Einstellungen!$J$5:$N$36,5,FALSE)),"",VLOOKUP(Y87,Einstellungen!$J$5:$N$36,5,FALSE))</f>
      </c>
      <c r="AC89" s="85"/>
      <c r="AD89" s="20">
        <f>AD86+1</f>
        <v>242</v>
      </c>
      <c r="AE89" s="17"/>
      <c r="AF89" s="21">
        <f>IF(ISNA(VLOOKUP(AC87,Einstellungen!$J$5:$N$36,5,FALSE)),"",VLOOKUP(AC87,Einstellungen!$J$5:$N$36,5,FALSE))</f>
      </c>
      <c r="AG89" s="85"/>
      <c r="AH89" s="20">
        <f>AH86+1</f>
        <v>273</v>
      </c>
      <c r="AI89" s="17"/>
      <c r="AJ89" s="21">
        <f>IF(ISNA(VLOOKUP(AG87,Einstellungen!$J$5:$N$36,5,FALSE)),"",VLOOKUP(AG87,Einstellungen!$J$5:$N$36,5,FALSE))</f>
      </c>
      <c r="AK89" s="85"/>
      <c r="AL89" s="20">
        <f>AL86+1</f>
        <v>303</v>
      </c>
      <c r="AM89" s="17"/>
      <c r="AN89" s="21">
        <f>IF(ISNA(VLOOKUP(AK87,Einstellungen!$J$5:$N$36,5,FALSE)),"",VLOOKUP(AK87,Einstellungen!$J$5:$N$36,5,FALSE))</f>
      </c>
      <c r="AO89" s="85"/>
      <c r="AP89" s="20">
        <f>AP86+1</f>
        <v>334</v>
      </c>
      <c r="AQ89" s="17"/>
      <c r="AR89" s="21">
        <f>IF(ISNA(VLOOKUP(AO87,Einstellungen!$J$5:$N$36,5,FALSE)),"",VLOOKUP(AO87,Einstellungen!$J$5:$N$36,5,FALSE))</f>
      </c>
      <c r="AS89" s="85"/>
      <c r="AT89" s="20">
        <f>AT86+1</f>
        <v>364</v>
      </c>
      <c r="AU89" s="17"/>
      <c r="AV89" s="21">
        <f>IF(ISNA(VLOOKUP(AS87,Einstellungen!$J$5:$N$36,5,FALSE)),"",VLOOKUP(AS87,Einstellungen!$J$5:$N$36,5,FALSE))</f>
      </c>
    </row>
    <row r="90" spans="1:48" ht="23.25" customHeight="1">
      <c r="A90" s="83">
        <f>A87+1</f>
        <v>40938</v>
      </c>
      <c r="B90" s="78">
        <f>A90</f>
        <v>40938</v>
      </c>
      <c r="C90" s="17">
        <f>IF(NOT(ISNA(VLOOKUP(A90,Feiertage!$A:$C,3,FALSE))),VLOOKUP(A90,Feiertage!$A:$C,3,FALSE),"")</f>
      </c>
      <c r="D90" s="22" t="str">
        <f>IF(WEEKDAY(A90,2)=1,"KW "&amp;TEXT(INT((A90-WEEKDAY(A90,2)-DATE(YEAR(A90+4-WEEKDAY(A90,2)),1,-10))/7),"0"),"")</f>
        <v>KW 5</v>
      </c>
      <c r="E90" s="80"/>
      <c r="F90" s="78"/>
      <c r="G90" s="17"/>
      <c r="H90" s="22"/>
      <c r="I90" s="83">
        <f>I87+1</f>
        <v>40998</v>
      </c>
      <c r="J90" s="78">
        <f>I90</f>
        <v>40998</v>
      </c>
      <c r="K90" s="17">
        <f>IF(NOT(ISNA(VLOOKUP(I90,Feiertage!$A:$C,3,FALSE))),VLOOKUP(I90,Feiertage!$A:$C,3,FALSE),"")</f>
      </c>
      <c r="L90" s="22">
        <f>IF(WEEKDAY(I90,2)=1,"KW "&amp;TEXT(INT((I90-WEEKDAY(I90,2)-DATE(YEAR(I90+4-WEEKDAY(I90,2)),1,-10))/7),"0"),"")</f>
      </c>
      <c r="M90" s="83">
        <f>M87+1</f>
        <v>41029</v>
      </c>
      <c r="N90" s="78">
        <f>M90</f>
        <v>41029</v>
      </c>
      <c r="O90" s="17">
        <f>IF(NOT(ISNA(VLOOKUP(M90,Feiertage!$A:$C,3,FALSE))),VLOOKUP(M90,Feiertage!$A:$C,3,FALSE),"")</f>
      </c>
      <c r="P90" s="22" t="str">
        <f>IF(WEEKDAY(M90,2)=1,"KW "&amp;TEXT(INT((M90-WEEKDAY(M90,2)-DATE(YEAR(M90+4-WEEKDAY(M90,2)),1,-10))/7),"0"),"")</f>
        <v>KW 18</v>
      </c>
      <c r="Q90" s="83">
        <f>Q87+1</f>
        <v>41059</v>
      </c>
      <c r="R90" s="78">
        <f>Q90</f>
        <v>41059</v>
      </c>
      <c r="S90" s="17">
        <f>IF(NOT(ISNA(VLOOKUP(Q90,Feiertage!$A:$C,3,FALSE))),VLOOKUP(Q90,Feiertage!$A:$C,3,FALSE),"")</f>
      </c>
      <c r="T90" s="22">
        <f>IF(WEEKDAY(Q90,2)=1,"KW "&amp;TEXT(INT((Q90-WEEKDAY(Q90,2)-DATE(YEAR(Q90+4-WEEKDAY(Q90,2)),1,-10))/7),"0"),"")</f>
      </c>
      <c r="U90" s="83">
        <f>U87+1</f>
        <v>41090</v>
      </c>
      <c r="V90" s="78">
        <f>U90</f>
        <v>41090</v>
      </c>
      <c r="W90" s="17">
        <f>IF(NOT(ISNA(VLOOKUP(U90,Feiertage!$A:$C,3,FALSE))),VLOOKUP(U90,Feiertage!$A:$C,3,FALSE),"")</f>
      </c>
      <c r="X90" s="22">
        <f>IF(WEEKDAY(U90,2)=1,"KW "&amp;TEXT(INT((U90-WEEKDAY(U90,2)-DATE(YEAR(U90+4-WEEKDAY(U90,2)),1,-10))/7),"0"),"")</f>
      </c>
      <c r="Y90" s="83">
        <f>Y87+1</f>
        <v>41120</v>
      </c>
      <c r="Z90" s="78">
        <f>Y90</f>
        <v>41120</v>
      </c>
      <c r="AA90" s="17">
        <f>IF(NOT(ISNA(VLOOKUP(Y90,Feiertage!$A:$C,3,FALSE))),VLOOKUP(Y90,Feiertage!$A:$C,3,FALSE),"")</f>
      </c>
      <c r="AB90" s="22" t="str">
        <f>IF(WEEKDAY(Y90,2)=1,"KW "&amp;TEXT(INT((Y90-WEEKDAY(Y90,2)-DATE(YEAR(Y90+4-WEEKDAY(Y90,2)),1,-10))/7),"0"),"")</f>
        <v>KW 31</v>
      </c>
      <c r="AC90" s="83">
        <f>AC87+1</f>
        <v>41151</v>
      </c>
      <c r="AD90" s="78">
        <f>AC90</f>
        <v>41151</v>
      </c>
      <c r="AE90" s="17">
        <f>IF(NOT(ISNA(VLOOKUP(AC90,Feiertage!$A:$C,3,FALSE))),VLOOKUP(AC90,Feiertage!$A:$C,3,FALSE),"")</f>
      </c>
      <c r="AF90" s="22">
        <f>IF(WEEKDAY(AC90,2)=1,"KW "&amp;TEXT(INT((AC90-WEEKDAY(AC90,2)-DATE(YEAR(AC90+4-WEEKDAY(AC90,2)),1,-10))/7),"0"),"")</f>
      </c>
      <c r="AG90" s="83">
        <f>AG87+1</f>
        <v>41182</v>
      </c>
      <c r="AH90" s="78">
        <f>AG90</f>
        <v>41182</v>
      </c>
      <c r="AI90" s="17">
        <f>IF(NOT(ISNA(VLOOKUP(AG90,Feiertage!$A:$C,3,FALSE))),VLOOKUP(AG90,Feiertage!$A:$C,3,FALSE),"")</f>
      </c>
      <c r="AJ90" s="22">
        <f>IF(WEEKDAY(AG90,2)=1,"KW "&amp;TEXT(INT((AG90-WEEKDAY(AG90,2)-DATE(YEAR(AG90+4-WEEKDAY(AG90,2)),1,-10))/7),"0"),"")</f>
      </c>
      <c r="AK90" s="83">
        <f>AK87+1</f>
        <v>41212</v>
      </c>
      <c r="AL90" s="78">
        <f>AK90</f>
        <v>41212</v>
      </c>
      <c r="AM90" s="17">
        <f>IF(NOT(ISNA(VLOOKUP(AK90,Feiertage!$A:$C,3,FALSE))),VLOOKUP(AK90,Feiertage!$A:$C,3,FALSE),"")</f>
      </c>
      <c r="AN90" s="22">
        <f>IF(WEEKDAY(AK90,2)=1,"KW "&amp;TEXT(INT((AK90-WEEKDAY(AK90,2)-DATE(YEAR(AK90+4-WEEKDAY(AK90,2)),1,-10))/7),"0"),"")</f>
      </c>
      <c r="AO90" s="83">
        <f>AO87+1</f>
        <v>41243</v>
      </c>
      <c r="AP90" s="78">
        <f>AO90</f>
        <v>41243</v>
      </c>
      <c r="AQ90" s="17">
        <f>IF(NOT(ISNA(VLOOKUP(AO90,Feiertage!$A:$C,3,FALSE))),VLOOKUP(AO90,Feiertage!$A:$C,3,FALSE),"")</f>
      </c>
      <c r="AR90" s="22">
        <f>IF(WEEKDAY(AO90,2)=1,"KW "&amp;TEXT(INT((AO90-WEEKDAY(AO90,2)-DATE(YEAR(AO90+4-WEEKDAY(AO90,2)),1,-10))/7),"0"),"")</f>
      </c>
      <c r="AS90" s="83">
        <f>AS87+1</f>
        <v>41273</v>
      </c>
      <c r="AT90" s="78">
        <f>AS90</f>
        <v>41273</v>
      </c>
      <c r="AU90" s="17">
        <f>IF(NOT(ISNA(VLOOKUP(AS90,Feiertage!$A:$C,3,FALSE))),VLOOKUP(AS90,Feiertage!$A:$C,3,FALSE),"")</f>
      </c>
      <c r="AV90" s="22">
        <f>IF(WEEKDAY(AT90,2)=1,"KW "&amp;TEXT(INT((AT90-WEEKDAY(AT90,2)-DATE(YEAR(AT90+4-WEEKDAY(AT90,2)),1,-10))/7),"0"),"")</f>
      </c>
    </row>
    <row r="91" spans="1:48" ht="23.25" customHeight="1">
      <c r="A91" s="84"/>
      <c r="B91" s="79"/>
      <c r="C91" s="17"/>
      <c r="D91" s="19">
        <f>IF(OR(C90="F",C90="G"),VLOOKUP(A90,Feiertage!$A:$B,2,FALSE),"")</f>
      </c>
      <c r="E91" s="81"/>
      <c r="F91" s="79"/>
      <c r="G91" s="17"/>
      <c r="H91" s="24"/>
      <c r="I91" s="84"/>
      <c r="J91" s="79"/>
      <c r="K91" s="17"/>
      <c r="L91" s="19">
        <f>IF(OR(K90="F",K90="G"),VLOOKUP(I90,Feiertage!$A:$B,2,FALSE),"")</f>
      </c>
      <c r="M91" s="84"/>
      <c r="N91" s="79"/>
      <c r="O91" s="17"/>
      <c r="P91" s="19">
        <f>IF(OR(O90="F",O90="G"),VLOOKUP(M90,Feiertage!$A:$B,2,FALSE),"")</f>
      </c>
      <c r="Q91" s="84"/>
      <c r="R91" s="79"/>
      <c r="S91" s="17"/>
      <c r="T91" s="19">
        <f>IF(OR(S90="F",S90="G"),VLOOKUP(Q90,Feiertage!$A:$B,2,FALSE),"")</f>
      </c>
      <c r="U91" s="84"/>
      <c r="V91" s="79"/>
      <c r="W91" s="17"/>
      <c r="X91" s="19">
        <f>IF(OR(W90="F",W90="G"),VLOOKUP(U90,Feiertage!$A:$B,2,FALSE),"")</f>
      </c>
      <c r="Y91" s="84"/>
      <c r="Z91" s="79"/>
      <c r="AA91" s="17"/>
      <c r="AB91" s="19">
        <f>IF(OR(AA90="F",AA90="G"),VLOOKUP(Y90,Feiertage!$A:$B,2,FALSE),"")</f>
      </c>
      <c r="AC91" s="84"/>
      <c r="AD91" s="79"/>
      <c r="AE91" s="17"/>
      <c r="AF91" s="19">
        <f>IF(OR(AE90="F",AE90="G"),VLOOKUP(AC90,Feiertage!$A:$B,2,FALSE),"")</f>
      </c>
      <c r="AG91" s="84"/>
      <c r="AH91" s="79"/>
      <c r="AI91" s="17"/>
      <c r="AJ91" s="19">
        <f>IF(OR(AI90="F",AI90="G"),VLOOKUP(AG90,Feiertage!$A:$B,2,FALSE),"")</f>
      </c>
      <c r="AK91" s="84"/>
      <c r="AL91" s="79"/>
      <c r="AM91" s="17"/>
      <c r="AN91" s="19">
        <f>IF(OR(AM90="F",AM90="G"),VLOOKUP(AK90,Feiertage!$A:$B,2,FALSE),"")</f>
      </c>
      <c r="AO91" s="84"/>
      <c r="AP91" s="79"/>
      <c r="AQ91" s="17"/>
      <c r="AR91" s="19">
        <f>IF(OR(AQ90="F",AQ90="G"),VLOOKUP(AO90,Feiertage!$A:$B,2,FALSE),"")</f>
      </c>
      <c r="AS91" s="84"/>
      <c r="AT91" s="79"/>
      <c r="AU91" s="17"/>
      <c r="AV91" s="19">
        <f>IF(OR(AU90="F",AU90="G"),VLOOKUP(AT90,Feiertage!$A:$B,2,FALSE),"")</f>
      </c>
    </row>
    <row r="92" spans="1:48" ht="23.25" customHeight="1">
      <c r="A92" s="85"/>
      <c r="B92" s="20">
        <v>30</v>
      </c>
      <c r="C92" s="17"/>
      <c r="D92" s="21">
        <f>IF(ISNA(VLOOKUP(A90,Einstellungen!$J$5:$N$36,5,FALSE)),"",VLOOKUP(A90,Einstellungen!$J$5:$N$36,5,FALSE))</f>
      </c>
      <c r="E92" s="82"/>
      <c r="F92" s="20"/>
      <c r="G92" s="17"/>
      <c r="H92" s="21"/>
      <c r="I92" s="85"/>
      <c r="J92" s="20">
        <f>J89+1</f>
        <v>90</v>
      </c>
      <c r="K92" s="17"/>
      <c r="L92" s="21">
        <f>IF(ISNA(VLOOKUP(I90,Einstellungen!$J$5:$N$36,5,FALSE)),"",VLOOKUP(I90,Einstellungen!$J$5:$N$36,5,FALSE))</f>
      </c>
      <c r="M92" s="85"/>
      <c r="N92" s="20">
        <f>N89+1</f>
        <v>121</v>
      </c>
      <c r="O92" s="17"/>
      <c r="P92" s="21">
        <f>IF(ISNA(VLOOKUP(M90,Einstellungen!$J$5:$N$36,5,FALSE)),"",VLOOKUP(M90,Einstellungen!$J$5:$N$36,5,FALSE))</f>
      </c>
      <c r="Q92" s="85"/>
      <c r="R92" s="20">
        <f>R89+1</f>
        <v>151</v>
      </c>
      <c r="S92" s="17"/>
      <c r="T92" s="21">
        <f>IF(ISNA(VLOOKUP(Q90,Einstellungen!$J$5:$N$36,5,FALSE)),"",VLOOKUP(Q90,Einstellungen!$J$5:$N$36,5,FALSE))</f>
      </c>
      <c r="U92" s="85"/>
      <c r="V92" s="20">
        <f>V89+1</f>
        <v>182</v>
      </c>
      <c r="W92" s="17"/>
      <c r="X92" s="21">
        <f>IF(ISNA(VLOOKUP(U90,Einstellungen!$J$5:$N$36,5,FALSE)),"",VLOOKUP(U90,Einstellungen!$J$5:$N$36,5,FALSE))</f>
      </c>
      <c r="Y92" s="85"/>
      <c r="Z92" s="20">
        <f>Z89+1</f>
        <v>212</v>
      </c>
      <c r="AA92" s="17"/>
      <c r="AB92" s="21">
        <f>IF(ISNA(VLOOKUP(Y90,Einstellungen!$J$5:$N$36,5,FALSE)),"",VLOOKUP(Y90,Einstellungen!$J$5:$N$36,5,FALSE))</f>
      </c>
      <c r="AC92" s="85"/>
      <c r="AD92" s="20">
        <f>AD89+1</f>
        <v>243</v>
      </c>
      <c r="AE92" s="17"/>
      <c r="AF92" s="21">
        <f>IF(ISNA(VLOOKUP(AC90,Einstellungen!$J$5:$N$36,5,FALSE)),"",VLOOKUP(AC90,Einstellungen!$J$5:$N$36,5,FALSE))</f>
      </c>
      <c r="AG92" s="85"/>
      <c r="AH92" s="20">
        <f>AH89+1</f>
        <v>274</v>
      </c>
      <c r="AI92" s="17"/>
      <c r="AJ92" s="21">
        <f>IF(ISNA(VLOOKUP(AG90,Einstellungen!$J$5:$N$36,5,FALSE)),"",VLOOKUP(AG90,Einstellungen!$J$5:$N$36,5,FALSE))</f>
      </c>
      <c r="AK92" s="85"/>
      <c r="AL92" s="20">
        <f>AL89+1</f>
        <v>304</v>
      </c>
      <c r="AM92" s="17"/>
      <c r="AN92" s="21">
        <f>IF(ISNA(VLOOKUP(AK90,Einstellungen!$J$5:$N$36,5,FALSE)),"",VLOOKUP(AK90,Einstellungen!$J$5:$N$36,5,FALSE))</f>
      </c>
      <c r="AO92" s="85"/>
      <c r="AP92" s="20">
        <f>AP89+1</f>
        <v>335</v>
      </c>
      <c r="AQ92" s="17"/>
      <c r="AR92" s="21">
        <f>IF(ISNA(VLOOKUP(AO90,Einstellungen!$J$5:$N$36,5,FALSE)),"",VLOOKUP(AO90,Einstellungen!$J$5:$N$36,5,FALSE))</f>
      </c>
      <c r="AS92" s="85"/>
      <c r="AT92" s="20">
        <f>AT89+1</f>
        <v>365</v>
      </c>
      <c r="AU92" s="17"/>
      <c r="AV92" s="21">
        <f>IF(ISNA(VLOOKUP(AS90,Einstellungen!$J$5:$N$36,5,FALSE)),"",VLOOKUP(AS90,Einstellungen!$J$5:$N$36,5,FALSE))</f>
      </c>
    </row>
    <row r="93" spans="1:48" ht="23.25" customHeight="1">
      <c r="A93" s="83">
        <f>A90+1</f>
        <v>40939</v>
      </c>
      <c r="B93" s="78">
        <f>A93</f>
        <v>40939</v>
      </c>
      <c r="C93" s="17">
        <f>IF(NOT(ISNA(VLOOKUP(A93,Feiertage!$A:$C,3,FALSE))),VLOOKUP(A93,Feiertage!$A:$C,3,FALSE),"")</f>
      </c>
      <c r="D93" s="22">
        <f>IF(WEEKDAY(A93,2)=1,"KW "&amp;TEXT(INT((A93-WEEKDAY(A93,2)-DATE(YEAR(A93+4-WEEKDAY(A93,2)),1,-10))/7),"0"),"")</f>
      </c>
      <c r="E93" s="80"/>
      <c r="F93" s="78"/>
      <c r="G93" s="17"/>
      <c r="H93" s="22"/>
      <c r="I93" s="83">
        <f>I90+1</f>
        <v>40999</v>
      </c>
      <c r="J93" s="78">
        <f>I93</f>
        <v>40999</v>
      </c>
      <c r="K93" s="17">
        <f>IF(NOT(ISNA(VLOOKUP(I93,Feiertage!$A:$C,3,FALSE))),VLOOKUP(I93,Feiertage!$A:$C,3,FALSE),"")</f>
      </c>
      <c r="L93" s="22">
        <f>IF(WEEKDAY(I93,2)=1,"KW "&amp;TEXT(INT((I93-WEEKDAY(I93,2)-DATE(YEAR(I93+4-WEEKDAY(I93,2)),1,-10))/7),"0"),"")</f>
      </c>
      <c r="M93" s="80"/>
      <c r="N93" s="78"/>
      <c r="O93" s="17"/>
      <c r="P93" s="22"/>
      <c r="Q93" s="83">
        <f>Q90+1</f>
        <v>41060</v>
      </c>
      <c r="R93" s="78">
        <f>Q93</f>
        <v>41060</v>
      </c>
      <c r="S93" s="17">
        <f>IF(NOT(ISNA(VLOOKUP(Q93,Feiertage!$A:$C,3,FALSE))),VLOOKUP(Q93,Feiertage!$A:$C,3,FALSE),"")</f>
      </c>
      <c r="T93" s="22">
        <f>IF(WEEKDAY(Q93,2)=1,"KW "&amp;TEXT(INT((Q93-WEEKDAY(Q93,2)-DATE(YEAR(Q93+4-WEEKDAY(Q93,2)),1,-10))/7),"0"),"")</f>
      </c>
      <c r="U93" s="80"/>
      <c r="V93" s="78"/>
      <c r="W93" s="17"/>
      <c r="X93" s="22"/>
      <c r="Y93" s="83">
        <f>Y90+1</f>
        <v>41121</v>
      </c>
      <c r="Z93" s="78">
        <f>Y93</f>
        <v>41121</v>
      </c>
      <c r="AA93" s="17">
        <f>IF(NOT(ISNA(VLOOKUP(Y93,Feiertage!$A:$C,3,FALSE))),VLOOKUP(Y93,Feiertage!$A:$C,3,FALSE),"")</f>
      </c>
      <c r="AB93" s="22">
        <f>IF(WEEKDAY(Y93,2)=1,"KW "&amp;TEXT(INT((Y93-WEEKDAY(Y93,2)-DATE(YEAR(Y93+4-WEEKDAY(Y93,2)),1,-10))/7),"0"),"")</f>
      </c>
      <c r="AC93" s="83">
        <f>AC90+1</f>
        <v>41152</v>
      </c>
      <c r="AD93" s="78">
        <f>AC93</f>
        <v>41152</v>
      </c>
      <c r="AE93" s="17">
        <f>IF(NOT(ISNA(VLOOKUP(AC93,Feiertage!$A:$C,3,FALSE))),VLOOKUP(AC93,Feiertage!$A:$C,3,FALSE),"")</f>
      </c>
      <c r="AF93" s="22">
        <f>IF(WEEKDAY(AC93,2)=1,"KW "&amp;TEXT(INT((AC93-WEEKDAY(AC93,2)-DATE(YEAR(AC93+4-WEEKDAY(AC93,2)),1,-10))/7),"0"),"")</f>
      </c>
      <c r="AG93" s="80"/>
      <c r="AH93" s="78"/>
      <c r="AI93" s="17"/>
      <c r="AJ93" s="22"/>
      <c r="AK93" s="83">
        <f>AK90+1</f>
        <v>41213</v>
      </c>
      <c r="AL93" s="78">
        <f>AK93</f>
        <v>41213</v>
      </c>
      <c r="AM93" s="17" t="str">
        <f>IF(NOT(ISNA(VLOOKUP(AK93,Feiertage!$A:$C,3,FALSE))),VLOOKUP(AK93,Feiertage!$A:$C,3,FALSE),"")</f>
        <v>G</v>
      </c>
      <c r="AN93" s="22">
        <f>IF(WEEKDAY(AK93,2)=1,"KW "&amp;TEXT(INT((AK93-WEEKDAY(AK93,2)-DATE(YEAR(AK93+4-WEEKDAY(AK93,2)),1,-10))/7),"0"),"")</f>
      </c>
      <c r="AO93" s="80"/>
      <c r="AP93" s="78"/>
      <c r="AQ93" s="17"/>
      <c r="AR93" s="22"/>
      <c r="AS93" s="83">
        <f>AS90+1</f>
        <v>41274</v>
      </c>
      <c r="AT93" s="78">
        <f>AS93</f>
        <v>41274</v>
      </c>
      <c r="AU93" s="17" t="str">
        <f>IF(NOT(ISNA(VLOOKUP(AS93,Feiertage!$A:$C,3,FALSE))),VLOOKUP(AS93,Feiertage!$A:$C,3,FALSE),"")</f>
        <v>G</v>
      </c>
      <c r="AV93" s="22" t="str">
        <f>IF(WEEKDAY(AT93,2)=1,"KW "&amp;TEXT(INT((AT93-WEEKDAY(AT93,2)-DATE(YEAR(AT93+4-WEEKDAY(AT93,2)),1,-10))/7),"0"),"")</f>
        <v>KW 1</v>
      </c>
    </row>
    <row r="94" spans="1:48" ht="23.25" customHeight="1">
      <c r="A94" s="84"/>
      <c r="B94" s="79"/>
      <c r="C94" s="17"/>
      <c r="D94" s="19">
        <f>IF(OR(C93="F",C93="G"),VLOOKUP(A93,Feiertage!$A:$B,2,FALSE),"")</f>
      </c>
      <c r="E94" s="81"/>
      <c r="F94" s="79"/>
      <c r="G94" s="17"/>
      <c r="H94" s="24"/>
      <c r="I94" s="84"/>
      <c r="J94" s="79"/>
      <c r="K94" s="17"/>
      <c r="L94" s="19">
        <f>IF(OR(K93="F",K93="G"),VLOOKUP(I93,Feiertage!$A:$B,2,FALSE),"")</f>
      </c>
      <c r="M94" s="81"/>
      <c r="N94" s="88"/>
      <c r="O94" s="17"/>
      <c r="P94" s="24"/>
      <c r="Q94" s="84"/>
      <c r="R94" s="79"/>
      <c r="S94" s="17"/>
      <c r="T94" s="19">
        <f>IF(OR(S93="F",S93="G"),VLOOKUP(Q93,Feiertage!$A:$B,2,FALSE),"")</f>
      </c>
      <c r="U94" s="81"/>
      <c r="V94" s="88"/>
      <c r="W94" s="17"/>
      <c r="X94" s="24"/>
      <c r="Y94" s="84"/>
      <c r="Z94" s="79"/>
      <c r="AA94" s="17"/>
      <c r="AB94" s="19">
        <f>IF(OR(AA93="F",AA93="G"),VLOOKUP(Y93,Feiertage!$A:$B,2,FALSE),"")</f>
      </c>
      <c r="AC94" s="84"/>
      <c r="AD94" s="79"/>
      <c r="AE94" s="17"/>
      <c r="AF94" s="19">
        <f>IF(OR(AE93="F",AE93="G"),VLOOKUP(AC93,Feiertage!$A:$B,2,FALSE),"")</f>
      </c>
      <c r="AG94" s="81"/>
      <c r="AH94" s="88"/>
      <c r="AI94" s="17"/>
      <c r="AJ94" s="24"/>
      <c r="AK94" s="84"/>
      <c r="AL94" s="79"/>
      <c r="AM94" s="17"/>
      <c r="AN94" s="19" t="str">
        <f>IF(OR(AM93="F",AM93="G"),VLOOKUP(AK93,Feiertage!$A:$B,2,FALSE),"")</f>
        <v>Reformationstag</v>
      </c>
      <c r="AO94" s="81"/>
      <c r="AP94" s="79"/>
      <c r="AQ94" s="17"/>
      <c r="AR94" s="24"/>
      <c r="AS94" s="84"/>
      <c r="AT94" s="79"/>
      <c r="AU94" s="17"/>
      <c r="AV94" s="19" t="str">
        <f>IF(OR(AU93="F",AU93="G"),VLOOKUP(AT93,Feiertage!$A:$B,2,FALSE),"")</f>
        <v>Silvester</v>
      </c>
    </row>
    <row r="95" spans="1:48" ht="23.25" customHeight="1">
      <c r="A95" s="85"/>
      <c r="B95" s="20">
        <v>31</v>
      </c>
      <c r="C95" s="17"/>
      <c r="D95" s="21">
        <f>IF(ISNA(VLOOKUP(A93,Einstellungen!$J$5:$N$36,5,FALSE)),"",VLOOKUP(A93,Einstellungen!$J$5:$N$36,5,FALSE))</f>
      </c>
      <c r="E95" s="82"/>
      <c r="F95" s="20"/>
      <c r="G95" s="17"/>
      <c r="H95" s="21"/>
      <c r="I95" s="85"/>
      <c r="J95" s="20">
        <f>J92+1</f>
        <v>91</v>
      </c>
      <c r="K95" s="17"/>
      <c r="L95" s="21">
        <f>IF(ISNA(VLOOKUP(I93,Einstellungen!$J$5:$N$36,5,FALSE)),"",VLOOKUP(I93,Einstellungen!$J$5:$N$36,5,FALSE))</f>
      </c>
      <c r="M95" s="82"/>
      <c r="N95" s="20"/>
      <c r="O95" s="17"/>
      <c r="P95" s="21"/>
      <c r="Q95" s="85"/>
      <c r="R95" s="20">
        <f>R92+1</f>
        <v>152</v>
      </c>
      <c r="S95" s="17"/>
      <c r="T95" s="21">
        <f>IF(ISNA(VLOOKUP(Q93,Einstellungen!$J$5:$N$36,5,FALSE)),"",VLOOKUP(Q93,Einstellungen!$J$5:$N$36,5,FALSE))</f>
      </c>
      <c r="U95" s="82"/>
      <c r="V95" s="20"/>
      <c r="W95" s="17"/>
      <c r="X95" s="21"/>
      <c r="Y95" s="85"/>
      <c r="Z95" s="20">
        <f>Z92+1</f>
        <v>213</v>
      </c>
      <c r="AA95" s="17"/>
      <c r="AB95" s="21">
        <f>IF(ISNA(VLOOKUP(Y93,Einstellungen!$J$5:$N$36,5,FALSE)),"",VLOOKUP(Y93,Einstellungen!$J$5:$N$36,5,FALSE))</f>
      </c>
      <c r="AC95" s="85"/>
      <c r="AD95" s="20">
        <f>AD92+1</f>
        <v>244</v>
      </c>
      <c r="AE95" s="17"/>
      <c r="AF95" s="21">
        <f>IF(ISNA(VLOOKUP(AC93,Einstellungen!$J$5:$N$36,5,FALSE)),"",VLOOKUP(AC93,Einstellungen!$J$5:$N$36,5,FALSE))</f>
      </c>
      <c r="AG95" s="82"/>
      <c r="AH95" s="20"/>
      <c r="AI95" s="17"/>
      <c r="AJ95" s="21"/>
      <c r="AK95" s="85"/>
      <c r="AL95" s="20">
        <f>AL92+1</f>
        <v>305</v>
      </c>
      <c r="AM95" s="17"/>
      <c r="AN95" s="21">
        <f>IF(ISNA(VLOOKUP(AK93,Einstellungen!$J$5:$N$36,5,FALSE)),"",VLOOKUP(AK93,Einstellungen!$J$5:$N$36,5,FALSE))</f>
      </c>
      <c r="AO95" s="82"/>
      <c r="AP95" s="20"/>
      <c r="AQ95" s="17"/>
      <c r="AR95" s="21"/>
      <c r="AS95" s="85"/>
      <c r="AT95" s="20">
        <f>AT92+1</f>
        <v>366</v>
      </c>
      <c r="AU95" s="17"/>
      <c r="AV95" s="21">
        <f>IF(ISNA(VLOOKUP(AS93,Einstellungen!$J$5:$N$36,5,FALSE)),"",VLOOKUP(AS93,Einstellungen!$J$5:$N$36,5,FALSE))</f>
      </c>
    </row>
    <row r="96" spans="3:47" ht="12.75">
      <c r="C96" s="2"/>
      <c r="G96" s="2"/>
      <c r="K96" s="2"/>
      <c r="O96" s="2"/>
      <c r="S96" s="2"/>
      <c r="W96" s="2"/>
      <c r="AA96" s="2"/>
      <c r="AE96" s="2"/>
      <c r="AI96" s="2"/>
      <c r="AM96" s="2"/>
      <c r="AQ96" s="2"/>
      <c r="AU96" s="2"/>
    </row>
    <row r="97" spans="3:47" ht="12.75">
      <c r="C97" s="2"/>
      <c r="G97" s="2"/>
      <c r="K97" s="2"/>
      <c r="O97" s="2"/>
      <c r="S97" s="2"/>
      <c r="W97" s="2"/>
      <c r="AA97" s="2"/>
      <c r="AE97" s="2"/>
      <c r="AI97" s="2"/>
      <c r="AM97" s="2"/>
      <c r="AQ97" s="2"/>
      <c r="AU97" s="2"/>
    </row>
    <row r="98" spans="3:47" ht="12.75">
      <c r="C98" s="2"/>
      <c r="G98" s="2"/>
      <c r="K98" s="2"/>
      <c r="O98" s="2"/>
      <c r="S98" s="2"/>
      <c r="W98" s="2"/>
      <c r="AA98" s="2"/>
      <c r="AE98" s="2"/>
      <c r="AI98" s="2"/>
      <c r="AM98" s="2"/>
      <c r="AQ98" s="2"/>
      <c r="AU98" s="2"/>
    </row>
  </sheetData>
  <sheetProtection password="D5D9" sheet="1" objects="1" scenarios="1"/>
  <mergeCells count="757">
    <mergeCell ref="A90:A92"/>
    <mergeCell ref="B87:B88"/>
    <mergeCell ref="B90:B91"/>
    <mergeCell ref="A93:A95"/>
    <mergeCell ref="B93:B94"/>
    <mergeCell ref="A84:A86"/>
    <mergeCell ref="B81:B82"/>
    <mergeCell ref="B84:B85"/>
    <mergeCell ref="A87:A89"/>
    <mergeCell ref="A78:A80"/>
    <mergeCell ref="B75:B76"/>
    <mergeCell ref="B78:B79"/>
    <mergeCell ref="A81:A83"/>
    <mergeCell ref="A72:A74"/>
    <mergeCell ref="B69:B70"/>
    <mergeCell ref="B72:B73"/>
    <mergeCell ref="A75:A77"/>
    <mergeCell ref="A66:A68"/>
    <mergeCell ref="B63:B64"/>
    <mergeCell ref="B66:B67"/>
    <mergeCell ref="A69:A71"/>
    <mergeCell ref="A60:A62"/>
    <mergeCell ref="B57:B58"/>
    <mergeCell ref="B60:B61"/>
    <mergeCell ref="A63:A65"/>
    <mergeCell ref="A54:A56"/>
    <mergeCell ref="B51:B52"/>
    <mergeCell ref="B54:B55"/>
    <mergeCell ref="A57:A59"/>
    <mergeCell ref="A48:A50"/>
    <mergeCell ref="B45:B46"/>
    <mergeCell ref="B48:B49"/>
    <mergeCell ref="A51:A53"/>
    <mergeCell ref="A42:A44"/>
    <mergeCell ref="B39:B40"/>
    <mergeCell ref="B42:B43"/>
    <mergeCell ref="A45:A47"/>
    <mergeCell ref="A36:A38"/>
    <mergeCell ref="B33:B34"/>
    <mergeCell ref="B36:B37"/>
    <mergeCell ref="A39:A41"/>
    <mergeCell ref="A30:A32"/>
    <mergeCell ref="B27:B28"/>
    <mergeCell ref="B30:B31"/>
    <mergeCell ref="A33:A35"/>
    <mergeCell ref="A24:A26"/>
    <mergeCell ref="B21:B22"/>
    <mergeCell ref="B24:B25"/>
    <mergeCell ref="A27:A29"/>
    <mergeCell ref="A18:A20"/>
    <mergeCell ref="B15:B16"/>
    <mergeCell ref="B18:B19"/>
    <mergeCell ref="A21:A23"/>
    <mergeCell ref="A12:A14"/>
    <mergeCell ref="B9:B10"/>
    <mergeCell ref="B12:B13"/>
    <mergeCell ref="A15:A17"/>
    <mergeCell ref="A3:A5"/>
    <mergeCell ref="A6:A8"/>
    <mergeCell ref="B6:B7"/>
    <mergeCell ref="A9:A11"/>
    <mergeCell ref="E9:E11"/>
    <mergeCell ref="E12:E14"/>
    <mergeCell ref="E3:E5"/>
    <mergeCell ref="E6:E8"/>
    <mergeCell ref="E21:E23"/>
    <mergeCell ref="E24:E26"/>
    <mergeCell ref="AD93:AD94"/>
    <mergeCell ref="E15:E17"/>
    <mergeCell ref="E18:E20"/>
    <mergeCell ref="E27:E29"/>
    <mergeCell ref="E30:E32"/>
    <mergeCell ref="F30:F31"/>
    <mergeCell ref="J93:J94"/>
    <mergeCell ref="E33:E35"/>
    <mergeCell ref="E36:E38"/>
    <mergeCell ref="F33:F34"/>
    <mergeCell ref="F36:F37"/>
    <mergeCell ref="E39:E41"/>
    <mergeCell ref="E42:E44"/>
    <mergeCell ref="F39:F40"/>
    <mergeCell ref="F42:F43"/>
    <mergeCell ref="E45:E47"/>
    <mergeCell ref="E48:E50"/>
    <mergeCell ref="F45:F46"/>
    <mergeCell ref="F48:F49"/>
    <mergeCell ref="E51:E53"/>
    <mergeCell ref="E54:E56"/>
    <mergeCell ref="F51:F52"/>
    <mergeCell ref="F54:F55"/>
    <mergeCell ref="E57:E59"/>
    <mergeCell ref="E60:E62"/>
    <mergeCell ref="F57:F58"/>
    <mergeCell ref="F60:F61"/>
    <mergeCell ref="E63:E65"/>
    <mergeCell ref="E66:E68"/>
    <mergeCell ref="F63:F64"/>
    <mergeCell ref="F66:F67"/>
    <mergeCell ref="E69:E71"/>
    <mergeCell ref="E72:E74"/>
    <mergeCell ref="F69:F70"/>
    <mergeCell ref="F72:F73"/>
    <mergeCell ref="E75:E77"/>
    <mergeCell ref="E78:E80"/>
    <mergeCell ref="F75:F76"/>
    <mergeCell ref="F78:F79"/>
    <mergeCell ref="F87:F88"/>
    <mergeCell ref="F90:F91"/>
    <mergeCell ref="E81:E83"/>
    <mergeCell ref="E84:E86"/>
    <mergeCell ref="F81:F82"/>
    <mergeCell ref="F84:F85"/>
    <mergeCell ref="E93:E95"/>
    <mergeCell ref="I3:I5"/>
    <mergeCell ref="I9:I11"/>
    <mergeCell ref="I15:I17"/>
    <mergeCell ref="I21:I23"/>
    <mergeCell ref="I27:I29"/>
    <mergeCell ref="I33:I35"/>
    <mergeCell ref="I39:I41"/>
    <mergeCell ref="E87:E89"/>
    <mergeCell ref="E90:E92"/>
    <mergeCell ref="I12:I14"/>
    <mergeCell ref="V93:V94"/>
    <mergeCell ref="I6:I8"/>
    <mergeCell ref="Z93:Z94"/>
    <mergeCell ref="I24:I26"/>
    <mergeCell ref="N93:N94"/>
    <mergeCell ref="I18:I20"/>
    <mergeCell ref="R93:R94"/>
    <mergeCell ref="J33:J34"/>
    <mergeCell ref="J36:J37"/>
    <mergeCell ref="I30:I32"/>
    <mergeCell ref="J30:J31"/>
    <mergeCell ref="I42:I44"/>
    <mergeCell ref="J39:J40"/>
    <mergeCell ref="J42:J43"/>
    <mergeCell ref="I36:I38"/>
    <mergeCell ref="I45:I47"/>
    <mergeCell ref="I48:I50"/>
    <mergeCell ref="J45:J46"/>
    <mergeCell ref="J48:J49"/>
    <mergeCell ref="I51:I53"/>
    <mergeCell ref="I54:I56"/>
    <mergeCell ref="J51:J52"/>
    <mergeCell ref="J54:J55"/>
    <mergeCell ref="I57:I59"/>
    <mergeCell ref="I60:I62"/>
    <mergeCell ref="J57:J58"/>
    <mergeCell ref="J60:J61"/>
    <mergeCell ref="I63:I65"/>
    <mergeCell ref="I66:I68"/>
    <mergeCell ref="J63:J64"/>
    <mergeCell ref="J66:J67"/>
    <mergeCell ref="I69:I71"/>
    <mergeCell ref="I72:I74"/>
    <mergeCell ref="J69:J70"/>
    <mergeCell ref="J72:J73"/>
    <mergeCell ref="I75:I77"/>
    <mergeCell ref="I78:I80"/>
    <mergeCell ref="J75:J76"/>
    <mergeCell ref="J78:J79"/>
    <mergeCell ref="I81:I83"/>
    <mergeCell ref="I84:I86"/>
    <mergeCell ref="J81:J82"/>
    <mergeCell ref="J84:J85"/>
    <mergeCell ref="I87:I89"/>
    <mergeCell ref="I90:I92"/>
    <mergeCell ref="J87:J88"/>
    <mergeCell ref="J90:J91"/>
    <mergeCell ref="M6:M8"/>
    <mergeCell ref="N6:N7"/>
    <mergeCell ref="I93:I95"/>
    <mergeCell ref="M3:M5"/>
    <mergeCell ref="M9:M11"/>
    <mergeCell ref="M15:M17"/>
    <mergeCell ref="M21:M23"/>
    <mergeCell ref="M27:M29"/>
    <mergeCell ref="M33:M35"/>
    <mergeCell ref="M39:M41"/>
    <mergeCell ref="N15:N16"/>
    <mergeCell ref="N18:N19"/>
    <mergeCell ref="M12:M14"/>
    <mergeCell ref="N9:N10"/>
    <mergeCell ref="N12:N13"/>
    <mergeCell ref="M24:M26"/>
    <mergeCell ref="N21:N22"/>
    <mergeCell ref="N24:N25"/>
    <mergeCell ref="M18:M20"/>
    <mergeCell ref="N33:N34"/>
    <mergeCell ref="N36:N37"/>
    <mergeCell ref="M30:M32"/>
    <mergeCell ref="N27:N28"/>
    <mergeCell ref="N30:N31"/>
    <mergeCell ref="M42:M44"/>
    <mergeCell ref="N39:N40"/>
    <mergeCell ref="N42:N43"/>
    <mergeCell ref="M36:M38"/>
    <mergeCell ref="M45:M47"/>
    <mergeCell ref="M48:M50"/>
    <mergeCell ref="N45:N46"/>
    <mergeCell ref="N48:N49"/>
    <mergeCell ref="M51:M53"/>
    <mergeCell ref="M54:M56"/>
    <mergeCell ref="N51:N52"/>
    <mergeCell ref="N54:N55"/>
    <mergeCell ref="M57:M59"/>
    <mergeCell ref="M60:M62"/>
    <mergeCell ref="N57:N58"/>
    <mergeCell ref="N60:N61"/>
    <mergeCell ref="M63:M65"/>
    <mergeCell ref="M66:M68"/>
    <mergeCell ref="N63:N64"/>
    <mergeCell ref="N66:N67"/>
    <mergeCell ref="M69:M71"/>
    <mergeCell ref="M72:M74"/>
    <mergeCell ref="N69:N70"/>
    <mergeCell ref="N72:N73"/>
    <mergeCell ref="M75:M77"/>
    <mergeCell ref="M78:M80"/>
    <mergeCell ref="N75:N76"/>
    <mergeCell ref="N78:N79"/>
    <mergeCell ref="M81:M83"/>
    <mergeCell ref="M84:M86"/>
    <mergeCell ref="N81:N82"/>
    <mergeCell ref="N84:N85"/>
    <mergeCell ref="M87:M89"/>
    <mergeCell ref="M90:M92"/>
    <mergeCell ref="N87:N88"/>
    <mergeCell ref="N90:N91"/>
    <mergeCell ref="Q6:Q8"/>
    <mergeCell ref="R6:R7"/>
    <mergeCell ref="M93:M95"/>
    <mergeCell ref="Q3:Q5"/>
    <mergeCell ref="Q9:Q11"/>
    <mergeCell ref="Q15:Q17"/>
    <mergeCell ref="Q21:Q23"/>
    <mergeCell ref="Q27:Q29"/>
    <mergeCell ref="Q33:Q35"/>
    <mergeCell ref="Q39:Q41"/>
    <mergeCell ref="R15:R16"/>
    <mergeCell ref="R18:R19"/>
    <mergeCell ref="Q12:Q14"/>
    <mergeCell ref="R9:R10"/>
    <mergeCell ref="R12:R13"/>
    <mergeCell ref="Q24:Q26"/>
    <mergeCell ref="R21:R22"/>
    <mergeCell ref="R24:R25"/>
    <mergeCell ref="Q18:Q20"/>
    <mergeCell ref="R33:R34"/>
    <mergeCell ref="R36:R37"/>
    <mergeCell ref="Q30:Q32"/>
    <mergeCell ref="R27:R28"/>
    <mergeCell ref="R30:R31"/>
    <mergeCell ref="Q42:Q44"/>
    <mergeCell ref="R39:R40"/>
    <mergeCell ref="R42:R43"/>
    <mergeCell ref="Q36:Q38"/>
    <mergeCell ref="Q45:Q47"/>
    <mergeCell ref="Q48:Q50"/>
    <mergeCell ref="R45:R46"/>
    <mergeCell ref="R48:R49"/>
    <mergeCell ref="Q51:Q53"/>
    <mergeCell ref="Q54:Q56"/>
    <mergeCell ref="R51:R52"/>
    <mergeCell ref="R54:R55"/>
    <mergeCell ref="Q57:Q59"/>
    <mergeCell ref="Q60:Q62"/>
    <mergeCell ref="R57:R58"/>
    <mergeCell ref="R60:R61"/>
    <mergeCell ref="Q63:Q65"/>
    <mergeCell ref="Q66:Q68"/>
    <mergeCell ref="R63:R64"/>
    <mergeCell ref="R66:R67"/>
    <mergeCell ref="Q69:Q71"/>
    <mergeCell ref="Q72:Q74"/>
    <mergeCell ref="R69:R70"/>
    <mergeCell ref="R72:R73"/>
    <mergeCell ref="Q75:Q77"/>
    <mergeCell ref="Q78:Q80"/>
    <mergeCell ref="R75:R76"/>
    <mergeCell ref="R78:R79"/>
    <mergeCell ref="Q81:Q83"/>
    <mergeCell ref="Q84:Q86"/>
    <mergeCell ref="R81:R82"/>
    <mergeCell ref="R84:R85"/>
    <mergeCell ref="Q87:Q89"/>
    <mergeCell ref="Q90:Q92"/>
    <mergeCell ref="R87:R88"/>
    <mergeCell ref="R90:R91"/>
    <mergeCell ref="U6:U8"/>
    <mergeCell ref="V6:V7"/>
    <mergeCell ref="Q93:Q95"/>
    <mergeCell ref="U3:U5"/>
    <mergeCell ref="U9:U11"/>
    <mergeCell ref="U15:U17"/>
    <mergeCell ref="U21:U23"/>
    <mergeCell ref="U27:U29"/>
    <mergeCell ref="U33:U35"/>
    <mergeCell ref="U39:U41"/>
    <mergeCell ref="V15:V16"/>
    <mergeCell ref="V18:V19"/>
    <mergeCell ref="U12:U14"/>
    <mergeCell ref="V9:V10"/>
    <mergeCell ref="V12:V13"/>
    <mergeCell ref="U24:U26"/>
    <mergeCell ref="V21:V22"/>
    <mergeCell ref="V24:V25"/>
    <mergeCell ref="U18:U20"/>
    <mergeCell ref="V33:V34"/>
    <mergeCell ref="V36:V37"/>
    <mergeCell ref="U30:U32"/>
    <mergeCell ref="V27:V28"/>
    <mergeCell ref="V30:V31"/>
    <mergeCell ref="U42:U44"/>
    <mergeCell ref="V39:V40"/>
    <mergeCell ref="V42:V43"/>
    <mergeCell ref="U36:U38"/>
    <mergeCell ref="U45:U47"/>
    <mergeCell ref="U48:U50"/>
    <mergeCell ref="V45:V46"/>
    <mergeCell ref="V48:V49"/>
    <mergeCell ref="U51:U53"/>
    <mergeCell ref="U54:U56"/>
    <mergeCell ref="V51:V52"/>
    <mergeCell ref="V54:V55"/>
    <mergeCell ref="U57:U59"/>
    <mergeCell ref="U60:U62"/>
    <mergeCell ref="V57:V58"/>
    <mergeCell ref="V60:V61"/>
    <mergeCell ref="U63:U65"/>
    <mergeCell ref="U66:U68"/>
    <mergeCell ref="V63:V64"/>
    <mergeCell ref="V66:V67"/>
    <mergeCell ref="U69:U71"/>
    <mergeCell ref="U72:U74"/>
    <mergeCell ref="V69:V70"/>
    <mergeCell ref="V72:V73"/>
    <mergeCell ref="U75:U77"/>
    <mergeCell ref="U78:U80"/>
    <mergeCell ref="V75:V76"/>
    <mergeCell ref="V78:V79"/>
    <mergeCell ref="U81:U83"/>
    <mergeCell ref="U84:U86"/>
    <mergeCell ref="V81:V82"/>
    <mergeCell ref="V84:V85"/>
    <mergeCell ref="U87:U89"/>
    <mergeCell ref="U90:U92"/>
    <mergeCell ref="V87:V88"/>
    <mergeCell ref="V90:V91"/>
    <mergeCell ref="Y6:Y8"/>
    <mergeCell ref="Z6:Z7"/>
    <mergeCell ref="U93:U95"/>
    <mergeCell ref="Y3:Y5"/>
    <mergeCell ref="Y9:Y11"/>
    <mergeCell ref="Y15:Y17"/>
    <mergeCell ref="Y21:Y23"/>
    <mergeCell ref="Y27:Y29"/>
    <mergeCell ref="Y33:Y35"/>
    <mergeCell ref="Y39:Y41"/>
    <mergeCell ref="Z15:Z16"/>
    <mergeCell ref="Z18:Z19"/>
    <mergeCell ref="Y12:Y14"/>
    <mergeCell ref="Z9:Z10"/>
    <mergeCell ref="Z12:Z13"/>
    <mergeCell ref="Y24:Y26"/>
    <mergeCell ref="Z21:Z22"/>
    <mergeCell ref="Z24:Z25"/>
    <mergeCell ref="Y18:Y20"/>
    <mergeCell ref="Z33:Z34"/>
    <mergeCell ref="Z36:Z37"/>
    <mergeCell ref="Y30:Y32"/>
    <mergeCell ref="Z27:Z28"/>
    <mergeCell ref="Z30:Z31"/>
    <mergeCell ref="Y42:Y44"/>
    <mergeCell ref="Z39:Z40"/>
    <mergeCell ref="Z42:Z43"/>
    <mergeCell ref="Y36:Y38"/>
    <mergeCell ref="Y45:Y47"/>
    <mergeCell ref="Y48:Y50"/>
    <mergeCell ref="Z45:Z46"/>
    <mergeCell ref="Z48:Z49"/>
    <mergeCell ref="Y51:Y53"/>
    <mergeCell ref="Y54:Y56"/>
    <mergeCell ref="Z51:Z52"/>
    <mergeCell ref="Z54:Z55"/>
    <mergeCell ref="Y57:Y59"/>
    <mergeCell ref="Y60:Y62"/>
    <mergeCell ref="Z57:Z58"/>
    <mergeCell ref="Z60:Z61"/>
    <mergeCell ref="Y63:Y65"/>
    <mergeCell ref="Y66:Y68"/>
    <mergeCell ref="Z63:Z64"/>
    <mergeCell ref="Z66:Z67"/>
    <mergeCell ref="Y69:Y71"/>
    <mergeCell ref="Y72:Y74"/>
    <mergeCell ref="Z69:Z70"/>
    <mergeCell ref="Z72:Z73"/>
    <mergeCell ref="Y75:Y77"/>
    <mergeCell ref="Y78:Y80"/>
    <mergeCell ref="Z75:Z76"/>
    <mergeCell ref="Z78:Z79"/>
    <mergeCell ref="Z87:Z88"/>
    <mergeCell ref="Z90:Z91"/>
    <mergeCell ref="Y81:Y83"/>
    <mergeCell ref="Y84:Y86"/>
    <mergeCell ref="Z81:Z82"/>
    <mergeCell ref="Z84:Z85"/>
    <mergeCell ref="Y93:Y95"/>
    <mergeCell ref="AC3:AC5"/>
    <mergeCell ref="AC9:AC11"/>
    <mergeCell ref="AC15:AC17"/>
    <mergeCell ref="AC21:AC23"/>
    <mergeCell ref="AC27:AC29"/>
    <mergeCell ref="AC33:AC35"/>
    <mergeCell ref="AC39:AC41"/>
    <mergeCell ref="Y87:Y89"/>
    <mergeCell ref="Y90:Y92"/>
    <mergeCell ref="AD9:AD10"/>
    <mergeCell ref="AD12:AD13"/>
    <mergeCell ref="AC6:AC8"/>
    <mergeCell ref="AD6:AD7"/>
    <mergeCell ref="AC18:AC20"/>
    <mergeCell ref="AD15:AD16"/>
    <mergeCell ref="AD18:AD19"/>
    <mergeCell ref="AC12:AC14"/>
    <mergeCell ref="AD27:AD28"/>
    <mergeCell ref="AD30:AD31"/>
    <mergeCell ref="AC24:AC26"/>
    <mergeCell ref="AD21:AD22"/>
    <mergeCell ref="AD24:AD25"/>
    <mergeCell ref="AC36:AC38"/>
    <mergeCell ref="AD33:AD34"/>
    <mergeCell ref="AD36:AD37"/>
    <mergeCell ref="AC30:AC32"/>
    <mergeCell ref="AC42:AC44"/>
    <mergeCell ref="AD39:AD40"/>
    <mergeCell ref="AD42:AD43"/>
    <mergeCell ref="AH93:AH94"/>
    <mergeCell ref="AC45:AC47"/>
    <mergeCell ref="AC48:AC50"/>
    <mergeCell ref="AD45:AD46"/>
    <mergeCell ref="AD48:AD49"/>
    <mergeCell ref="AC51:AC53"/>
    <mergeCell ref="AC54:AC56"/>
    <mergeCell ref="AD51:AD52"/>
    <mergeCell ref="AD54:AD55"/>
    <mergeCell ref="AC57:AC59"/>
    <mergeCell ref="AC60:AC62"/>
    <mergeCell ref="AD57:AD58"/>
    <mergeCell ref="AD60:AD61"/>
    <mergeCell ref="AC63:AC65"/>
    <mergeCell ref="AC66:AC68"/>
    <mergeCell ref="AD63:AD64"/>
    <mergeCell ref="AD66:AD67"/>
    <mergeCell ref="AC69:AC71"/>
    <mergeCell ref="AC72:AC74"/>
    <mergeCell ref="AD69:AD70"/>
    <mergeCell ref="AD72:AD73"/>
    <mergeCell ref="AC75:AC77"/>
    <mergeCell ref="AC78:AC80"/>
    <mergeCell ref="AD75:AD76"/>
    <mergeCell ref="AD78:AD79"/>
    <mergeCell ref="AD87:AD88"/>
    <mergeCell ref="AD90:AD91"/>
    <mergeCell ref="AC81:AC83"/>
    <mergeCell ref="AC84:AC86"/>
    <mergeCell ref="AD81:AD82"/>
    <mergeCell ref="AD84:AD85"/>
    <mergeCell ref="AC93:AC95"/>
    <mergeCell ref="AG3:AG5"/>
    <mergeCell ref="AG9:AG11"/>
    <mergeCell ref="AG15:AG17"/>
    <mergeCell ref="AG21:AG23"/>
    <mergeCell ref="AG27:AG29"/>
    <mergeCell ref="AG33:AG35"/>
    <mergeCell ref="AG39:AG41"/>
    <mergeCell ref="AC87:AC89"/>
    <mergeCell ref="AC90:AC92"/>
    <mergeCell ref="AG12:AG14"/>
    <mergeCell ref="AH9:AH10"/>
    <mergeCell ref="AH12:AH13"/>
    <mergeCell ref="AG6:AG8"/>
    <mergeCell ref="AH6:AH7"/>
    <mergeCell ref="AG30:AG32"/>
    <mergeCell ref="AH27:AH28"/>
    <mergeCell ref="AH30:AH31"/>
    <mergeCell ref="A1:AV1"/>
    <mergeCell ref="AG24:AG26"/>
    <mergeCell ref="AH21:AH22"/>
    <mergeCell ref="AH24:AH25"/>
    <mergeCell ref="AG18:AG20"/>
    <mergeCell ref="AH15:AH16"/>
    <mergeCell ref="AH18:AH19"/>
    <mergeCell ref="AK6:AK8"/>
    <mergeCell ref="AL3:AL4"/>
    <mergeCell ref="AL6:AL7"/>
    <mergeCell ref="AG36:AG38"/>
    <mergeCell ref="AH33:AH34"/>
    <mergeCell ref="AH36:AH37"/>
    <mergeCell ref="AT93:AT94"/>
    <mergeCell ref="AG42:AG44"/>
    <mergeCell ref="AH39:AH40"/>
    <mergeCell ref="AH42:AH43"/>
    <mergeCell ref="AL93:AL94"/>
    <mergeCell ref="AG45:AG47"/>
    <mergeCell ref="AG48:AG50"/>
    <mergeCell ref="AH45:AH46"/>
    <mergeCell ref="AH48:AH49"/>
    <mergeCell ref="AG51:AG53"/>
    <mergeCell ref="AG54:AG56"/>
    <mergeCell ref="AH51:AH52"/>
    <mergeCell ref="AH54:AH55"/>
    <mergeCell ref="AG57:AG59"/>
    <mergeCell ref="AG60:AG62"/>
    <mergeCell ref="AH57:AH58"/>
    <mergeCell ref="AH60:AH61"/>
    <mergeCell ref="AG63:AG65"/>
    <mergeCell ref="AG66:AG68"/>
    <mergeCell ref="AH63:AH64"/>
    <mergeCell ref="AH66:AH67"/>
    <mergeCell ref="AG69:AG71"/>
    <mergeCell ref="AG72:AG74"/>
    <mergeCell ref="AH69:AH70"/>
    <mergeCell ref="AH72:AH73"/>
    <mergeCell ref="AG75:AG77"/>
    <mergeCell ref="AG78:AG80"/>
    <mergeCell ref="AH75:AH76"/>
    <mergeCell ref="AH78:AH79"/>
    <mergeCell ref="AG81:AG83"/>
    <mergeCell ref="AG84:AG86"/>
    <mergeCell ref="AH81:AH82"/>
    <mergeCell ref="AH84:AH85"/>
    <mergeCell ref="AG87:AG89"/>
    <mergeCell ref="AG90:AG92"/>
    <mergeCell ref="AH87:AH88"/>
    <mergeCell ref="AH90:AH91"/>
    <mergeCell ref="AG93:AG95"/>
    <mergeCell ref="AK3:AK5"/>
    <mergeCell ref="AK9:AK11"/>
    <mergeCell ref="AK15:AK17"/>
    <mergeCell ref="AK21:AK23"/>
    <mergeCell ref="AK27:AK29"/>
    <mergeCell ref="AK33:AK35"/>
    <mergeCell ref="AK45:AK47"/>
    <mergeCell ref="AK48:AK50"/>
    <mergeCell ref="AK57:AK59"/>
    <mergeCell ref="AL15:AL16"/>
    <mergeCell ref="AL18:AL19"/>
    <mergeCell ref="AK12:AK14"/>
    <mergeCell ref="AL9:AL10"/>
    <mergeCell ref="AL12:AL13"/>
    <mergeCell ref="AK24:AK26"/>
    <mergeCell ref="AL21:AL22"/>
    <mergeCell ref="AL24:AL25"/>
    <mergeCell ref="AK18:AK20"/>
    <mergeCell ref="AL33:AL34"/>
    <mergeCell ref="AL36:AL37"/>
    <mergeCell ref="AK30:AK32"/>
    <mergeCell ref="AL27:AL28"/>
    <mergeCell ref="AL30:AL31"/>
    <mergeCell ref="AK42:AK44"/>
    <mergeCell ref="AL39:AL40"/>
    <mergeCell ref="AL42:AL43"/>
    <mergeCell ref="AK36:AK38"/>
    <mergeCell ref="AK39:AK41"/>
    <mergeCell ref="AL45:AL46"/>
    <mergeCell ref="AL48:AL49"/>
    <mergeCell ref="AK51:AK53"/>
    <mergeCell ref="AK54:AK56"/>
    <mergeCell ref="AL51:AL52"/>
    <mergeCell ref="AL54:AL55"/>
    <mergeCell ref="AK60:AK62"/>
    <mergeCell ref="AL57:AL58"/>
    <mergeCell ref="AL60:AL61"/>
    <mergeCell ref="AK63:AK65"/>
    <mergeCell ref="AK66:AK68"/>
    <mergeCell ref="AL63:AL64"/>
    <mergeCell ref="AL66:AL67"/>
    <mergeCell ref="AK69:AK71"/>
    <mergeCell ref="AK72:AK74"/>
    <mergeCell ref="AL69:AL70"/>
    <mergeCell ref="AL72:AL73"/>
    <mergeCell ref="AK75:AK77"/>
    <mergeCell ref="AK78:AK80"/>
    <mergeCell ref="AL75:AL76"/>
    <mergeCell ref="AL78:AL79"/>
    <mergeCell ref="AK81:AK83"/>
    <mergeCell ref="AK84:AK86"/>
    <mergeCell ref="AL81:AL82"/>
    <mergeCell ref="AL84:AL85"/>
    <mergeCell ref="AK87:AK89"/>
    <mergeCell ref="AK90:AK92"/>
    <mergeCell ref="AL87:AL88"/>
    <mergeCell ref="AL90:AL91"/>
    <mergeCell ref="AO6:AO8"/>
    <mergeCell ref="AP3:AP4"/>
    <mergeCell ref="AP6:AP7"/>
    <mergeCell ref="AK93:AK95"/>
    <mergeCell ref="AO3:AO5"/>
    <mergeCell ref="AO9:AO11"/>
    <mergeCell ref="AO15:AO17"/>
    <mergeCell ref="AO21:AO23"/>
    <mergeCell ref="AO27:AO29"/>
    <mergeCell ref="AO33:AO35"/>
    <mergeCell ref="AP15:AP16"/>
    <mergeCell ref="AP18:AP19"/>
    <mergeCell ref="AO12:AO14"/>
    <mergeCell ref="AP9:AP10"/>
    <mergeCell ref="AP12:AP13"/>
    <mergeCell ref="AO24:AO26"/>
    <mergeCell ref="AP21:AP22"/>
    <mergeCell ref="AP24:AP25"/>
    <mergeCell ref="AO18:AO20"/>
    <mergeCell ref="AP33:AP34"/>
    <mergeCell ref="AP36:AP37"/>
    <mergeCell ref="AO30:AO32"/>
    <mergeCell ref="AP27:AP28"/>
    <mergeCell ref="AP30:AP31"/>
    <mergeCell ref="AO42:AO44"/>
    <mergeCell ref="AP39:AP40"/>
    <mergeCell ref="AP42:AP43"/>
    <mergeCell ref="AO36:AO38"/>
    <mergeCell ref="AO39:AO41"/>
    <mergeCell ref="AO45:AO47"/>
    <mergeCell ref="AO48:AO50"/>
    <mergeCell ref="AP45:AP46"/>
    <mergeCell ref="AP48:AP49"/>
    <mergeCell ref="AO51:AO53"/>
    <mergeCell ref="AO54:AO56"/>
    <mergeCell ref="AP51:AP52"/>
    <mergeCell ref="AP54:AP55"/>
    <mergeCell ref="AO57:AO59"/>
    <mergeCell ref="AO60:AO62"/>
    <mergeCell ref="AP57:AP58"/>
    <mergeCell ref="AP60:AP61"/>
    <mergeCell ref="AO63:AO65"/>
    <mergeCell ref="AO66:AO68"/>
    <mergeCell ref="AP63:AP64"/>
    <mergeCell ref="AP66:AP67"/>
    <mergeCell ref="AO69:AO71"/>
    <mergeCell ref="AO72:AO74"/>
    <mergeCell ref="AP69:AP70"/>
    <mergeCell ref="AP72:AP73"/>
    <mergeCell ref="AO84:AO86"/>
    <mergeCell ref="AP81:AP82"/>
    <mergeCell ref="AP84:AP85"/>
    <mergeCell ref="AO75:AO77"/>
    <mergeCell ref="AO78:AO80"/>
    <mergeCell ref="AP75:AP76"/>
    <mergeCell ref="AP78:AP79"/>
    <mergeCell ref="AS3:AS5"/>
    <mergeCell ref="AS9:AS11"/>
    <mergeCell ref="AS15:AS17"/>
    <mergeCell ref="AS21:AS23"/>
    <mergeCell ref="AS12:AS14"/>
    <mergeCell ref="AS6:AS8"/>
    <mergeCell ref="AS24:AS26"/>
    <mergeCell ref="AS57:AS59"/>
    <mergeCell ref="AS60:AS62"/>
    <mergeCell ref="AT21:AT22"/>
    <mergeCell ref="AT24:AT25"/>
    <mergeCell ref="AS18:AS20"/>
    <mergeCell ref="AT33:AT34"/>
    <mergeCell ref="AT36:AT37"/>
    <mergeCell ref="AS30:AS32"/>
    <mergeCell ref="AT27:AT28"/>
    <mergeCell ref="AT30:AT31"/>
    <mergeCell ref="AS27:AS29"/>
    <mergeCell ref="AS33:AS35"/>
    <mergeCell ref="AT39:AT40"/>
    <mergeCell ref="AT42:AT43"/>
    <mergeCell ref="AS36:AS38"/>
    <mergeCell ref="AS45:AS47"/>
    <mergeCell ref="AT45:AT46"/>
    <mergeCell ref="AS39:AS41"/>
    <mergeCell ref="AS42:AS44"/>
    <mergeCell ref="AT48:AT49"/>
    <mergeCell ref="AS51:AS53"/>
    <mergeCell ref="AS54:AS56"/>
    <mergeCell ref="AT51:AT52"/>
    <mergeCell ref="AT54:AT55"/>
    <mergeCell ref="AS48:AS50"/>
    <mergeCell ref="AT57:AT58"/>
    <mergeCell ref="AT60:AT61"/>
    <mergeCell ref="AS63:AS65"/>
    <mergeCell ref="AS66:AS68"/>
    <mergeCell ref="AT63:AT64"/>
    <mergeCell ref="AT66:AT67"/>
    <mergeCell ref="AS69:AS71"/>
    <mergeCell ref="AS72:AS74"/>
    <mergeCell ref="AT69:AT70"/>
    <mergeCell ref="AT72:AT73"/>
    <mergeCell ref="AS75:AS77"/>
    <mergeCell ref="AS78:AS80"/>
    <mergeCell ref="AT75:AT76"/>
    <mergeCell ref="AT78:AT79"/>
    <mergeCell ref="AT87:AT88"/>
    <mergeCell ref="AT90:AT91"/>
    <mergeCell ref="AS81:AS83"/>
    <mergeCell ref="AS84:AS86"/>
    <mergeCell ref="AT81:AT82"/>
    <mergeCell ref="AT84:AT85"/>
    <mergeCell ref="AS93:AS95"/>
    <mergeCell ref="AS2:AV2"/>
    <mergeCell ref="AT3:AT4"/>
    <mergeCell ref="AT6:AT7"/>
    <mergeCell ref="AT9:AT10"/>
    <mergeCell ref="AT12:AT13"/>
    <mergeCell ref="AT15:AT16"/>
    <mergeCell ref="AT18:AT19"/>
    <mergeCell ref="AS87:AS89"/>
    <mergeCell ref="AS90:AS92"/>
    <mergeCell ref="A2:D2"/>
    <mergeCell ref="E2:H2"/>
    <mergeCell ref="I2:L2"/>
    <mergeCell ref="M2:P2"/>
    <mergeCell ref="Q2:T2"/>
    <mergeCell ref="U2:X2"/>
    <mergeCell ref="Y2:AB2"/>
    <mergeCell ref="AC2:AF2"/>
    <mergeCell ref="AG2:AJ2"/>
    <mergeCell ref="AK2:AN2"/>
    <mergeCell ref="AO2:AR2"/>
    <mergeCell ref="B3:B4"/>
    <mergeCell ref="N3:N4"/>
    <mergeCell ref="R3:R4"/>
    <mergeCell ref="V3:V4"/>
    <mergeCell ref="Z3:Z4"/>
    <mergeCell ref="AD3:AD4"/>
    <mergeCell ref="AH3:AH4"/>
    <mergeCell ref="F3:F4"/>
    <mergeCell ref="F6:F7"/>
    <mergeCell ref="F9:F10"/>
    <mergeCell ref="F12:F13"/>
    <mergeCell ref="J3:J4"/>
    <mergeCell ref="J6:J7"/>
    <mergeCell ref="J9:J10"/>
    <mergeCell ref="J12:J13"/>
    <mergeCell ref="F15:F16"/>
    <mergeCell ref="F18:F19"/>
    <mergeCell ref="F21:F22"/>
    <mergeCell ref="F24:F25"/>
    <mergeCell ref="J15:J16"/>
    <mergeCell ref="J18:J19"/>
    <mergeCell ref="J21:J22"/>
    <mergeCell ref="J24:J25"/>
    <mergeCell ref="AP93:AP94"/>
    <mergeCell ref="J27:J28"/>
    <mergeCell ref="F27:F28"/>
    <mergeCell ref="F93:F94"/>
    <mergeCell ref="AO93:AO95"/>
    <mergeCell ref="AO87:AO89"/>
    <mergeCell ref="AO90:AO92"/>
    <mergeCell ref="AP87:AP88"/>
    <mergeCell ref="AP90:AP91"/>
    <mergeCell ref="AO81:AO83"/>
  </mergeCells>
  <conditionalFormatting sqref="A3:A95 I3:I95 Q3:Q95 Y3:Y95 AC3:AC95 AK3:AK95 E3:E86 M3:M92 U3:U92 AG3:AG92 AO3:AO92 AS3:AS95">
    <cfRule type="expression" priority="1" dxfId="67" stopIfTrue="1">
      <formula>WEEKDAY(A3,2)=6</formula>
    </cfRule>
    <cfRule type="expression" priority="2" dxfId="66" stopIfTrue="1">
      <formula>OR(WEEKDAY(A3,2)=7,C3="F")</formula>
    </cfRule>
  </conditionalFormatting>
  <conditionalFormatting sqref="B3:B4 B6:B7 B9:B10 B12:B13 B15:B16 B18:B19 B21:B22 B24:B25 B27:B28 B30:B31 B33:B34 B36:B37 B39:B40 B42:B43 B45:B46 B48:B49 B51:B52 B54:B55 B57:B58 B60:B61 B63:B64 B66:B67 B69:B70 B72:B73 B75:B76 B78:B79 B81:B82 B84:B85 B87:B88 B90:B91 B93:B94 AH3:AH4 AH6:AH7 AH9:AH10 F3:F4 F6:F7 F9:F10 F12:F13 F15:F16 F18:F19 F21:F22 F24:F25 F27:F28 F30:F31 F33:F34 F36:F37 F39:F40 F42:F43 F45:F46 F48:F49 F51:F52 F54:F55 F57:F58 F60:F61 F63:F64 F66:F67 F69:F70 F72:F73 F75:F76 F78:F79 F81:F82 F84:F85 J3:J4 J6:J7 J9:J10 J12:J13 J15:J16 J18:J19 J21:J22 J24:J25 J27:J28 J30:J31 J33:J34 J36:J37 J39:J40 J42:J43 J45:J46 J48:J49 J51:J52 J54:J55 J57:J58 J60:J61 J63:J64 J66:J67 J69:J70 J72:J73 J75:J76 J78:J79 J81:J82 J84:J85 J87:J88 J90:J91 J93:J94 R3:R4 R6:R7 R9:R10 R12:R13 R15:R16 R18:R19 R21:R22 R24:R25 R27:R28 R30:R31 R33:R34 R36:R37 R39:R40 R42:R43 R45:R46 R48:R49 R51:R52 R54:R55 R57:R58 R60:R61 R63:R64 R66:R67 R69:R70 R72:R73 R75:R76 R78:R79 R81:R82 R84:R85 R87:R88 R90:R91 R93:R94 Z3:Z4 Z6:Z7 Z9:Z10 Z12:Z13 Z15:Z16 Z18:Z19 Z21:Z22 Z24:Z25 Z27:Z28 Z30:Z31 Z33:Z34 Z36:Z37 Z39:Z40 Z42:Z43 Z45:Z46 Z48:Z49 Z51:Z52 Z54:Z55 Z57:Z58 Z60:Z61 Z63:Z64 Z66:Z67 Z69:Z70 Z72:Z73 Z75:Z76 Z78:Z79 Z81:Z82 Z84:Z85 Z87:Z88 Z90:Z91 Z93:Z94 AD3:AD4 AD6:AD7 AD9:AD10 AD12:AD13 AD15:AD16 AD18:AD19 AD21:AD22 AD24:AD25 AD27:AD28 AD30:AD31 AD33:AD34 AD36:AD37 AD39:AD40 AD42:AD43 AD45:AD46 AD48:AD49 AD51:AD52 AD54:AD55 AD57:AD58 AD60:AD61 AD63:AD64 AD66:AD67 AD69:AD70 AD72:AD73 AD75:AD76 AD78:AD79 AD81:AD82 AD84:AD85 AD87:AD88 AD90:AD91 AD93:AD94 AL3:AL4 AL6:AL7 AL9:AL10 AL12:AL13 AL15:AL16 AL18:AL19 AL21:AL22 AL24:AL25 AL27:AL28 AL30:AL31 AL33:AL34 AL36:AL37 AL39:AL40 AL42:AL43 AL45:AL46 AL48:AL49 AL51:AL52 AL54:AL55 AL57:AL58 AL60:AL61 AL63:AL64 AL66:AL67 AL69:AL70 AL72:AL73 AL75:AL76 AL78:AL79 AL81:AL82 AL84:AL85 AL87:AL88 AL90:AL91 AL93:AL94 AT6:AT7 AT9:AT10 AT12:AT13 AT15:AT16 AT18:AT19 AT21:AT22 AT24:AT25 AT27:AT28 AT30:AT31 AT33:AT34 AT36:AT37 AT39:AT40 AT42:AT43 AT45:AT46 AT48:AT49 AT51:AT52 AT54:AT55 AT57:AT58 AT60:AT61 AT63:AT64 AT66:AT67 AT69:AT70 AT72:AT73 AT75:AT76 AT78:AT79 AT81:AT82 AT84:AT85 AT87:AT88 AT90:AT91 AT93:AT94 N3:N4 N6:N7 N9:N10 N12:N13 N15:N16 N18:N19 N21:N22 N24:N25 N27:N28 N30:N31 N33:N34 N36:N37 N39:N40 N42:N43 N45:N46 N48:N49 N51:N52 N54:N55 N57:N58 N60:N61 N63:N64 N66:N67 N69:N70 N72:N73 N75:N76 N78:N79 N81:N82 N84:N85 N87:N88 N90:N91 V3:V4 V6:V7 V9:V10 V12:V13 V15:V16 V18:V19 V21:V22 V24:V25 V27:V28 V30:V31 V33:V34 V36:V37 V39:V40 V42:V43 V45:V46 V48:V49 V51:V52 V54:V55 V57:V58 V60:V61 V63:V64 V66:V67 V69:V70 V72:V73 V75:V76 V78:V79 V81:V82 V84:V85 V87:V88 V90:V91 AH12:AH13 AH15:AH16 AH18:AH19 AH21:AH22 AH24:AH25 AH27:AH28 AH30:AH31 AH33:AH34 AH36:AH37 AH39:AH40 AH42:AH43 AH45:AH46 AH48:AH49 AH51:AH52 AH54:AH55 AH57:AH58 AH60:AH61 AH63:AH64 AH66:AH67 AH69:AH70 AH72:AH73 AH75:AH76 AH78:AH79 AH81:AH82 AH84:AH85 AH87:AH88 AH90:AH91 AT3:AT4 AP3:AP4 AP6:AP7 AP9:AP10 AP12:AP13 AP15:AP16 AP18:AP19 AP21:AP22 AP24:AP25 AP27:AP28 AP30:AP31 AP33:AP34 AP36:AP37 AP39:AP40 AP42:AP43 AP45:AP46 AP48:AP49 AP51:AP52 AP54:AP55 AP57:AP58 AP60:AP61 AP63:AP64 AP66:AP67 AP69:AP70 AP72:AP73 AP75:AP76 AP78:AP79 AP81:AP82 AP84:AP85 AP87:AP88 AP90:AP91">
    <cfRule type="expression" priority="3" dxfId="67" stopIfTrue="1">
      <formula>WEEKDAY(A3,2)=6</formula>
    </cfRule>
    <cfRule type="expression" priority="4" dxfId="66" stopIfTrue="1">
      <formula>OR(WEEKDAY(A3,2)=7,C3="F")</formula>
    </cfRule>
  </conditionalFormatting>
  <conditionalFormatting sqref="B5 B8 B11 B14 B17 B20 B23 B26 B29 B32 B35 B38 B41 B44 B47 B50 B53 B56 B59 B62 B65 B68 B71 B74 B77 B80 B83 B86 B89 B92 B95 AH5 AH8 AH11 F5 F8 F11 F14 F17 F20 F23 F26 F29 F32 F35 F38 F41 F44 F47 F50 F53 F56 F59 F62 F65 F68 F71 F74 F77 F80 F83 F86 J5 J8 J11 J14 J17 J20 J23 J26 J29 J32 J35 J38 J41 J44 J47 J50 J53 J56 J59 J62 J65 J68 J71 J74 J77 J80 J83 J86 J89 J92 J95 R5 R8 R11 R14 R17 R20 R23 R26 R29 R32 R35 R38 R41 R44 R47 R50 R53 R56 R59 R62 R65 R68 R71 R74 R77 R80 R83 R86 R89 R92 R95 Z5 Z8 Z11 Z14 Z17 Z20 Z23 Z26 Z29 Z32 Z35 Z38 Z41 Z44 Z47 Z50 Z53 Z56 Z59 Z62 Z65 Z68 Z71 Z74 Z77 Z80 Z83 Z86 Z89 Z92 Z95 AD5 AD8 AD11 AD14 AD17 AD20 AD23 AD26 AD29 AD32 AD35 AD38 AD41 AD44 AD47 AD50 AD53 AD56 AD59 AD62 AD65 AD68 AD71 AD74 AD77 AD80 AD83 AD86 AD89 AD92 AD95 AL5 AL8 AL11 AL14 AL17 AL20 AL23 AL26 AL29 AL32 AL35 AL38 AL41 AL44 AL47 AL50 AL53 AL56 AL59 AL62 AL65 AL68 AL71 AL74 AL77 AL80 AL83 AL86 AL89 AL92 AL95 AT8 AT11 AT14 AT17 AT20 AT23 AT26 AT29 AT32 AT35 AT38 AT41 AT44 AT47 AT50 AT53 AT56 AT59 AT62 AT65 AT68 AT71 AT74 AT77 AT80 AT83 AT86 AT89 AT92 AT95 N5 N8 N11 N14 N17 N20 N23 N26 N29 N32 N35 N38 N41 N44 N47 N50 N53 N56 N59 N62 N65 N68 N71 N74 N77 N80 N83 N86 N89 N92 V5 V8 V11 V14 V17 V20 V23 V26 V29 V32 V35 V38 V41 V44 V47 V50 V53 V56 V59 V62 V65 V68 V71 V74 V77 V80 V83 V86 V89 V92 AH14 AH17 AH20 AH23 AH26 AH29 AH32 AH35 AH38 AH41 AH44 AH47 AH50 AH53 AH56 AH59 AH62 AH65 AH68 AH71 AH74 AH77 AH80 AH83 AH86 AH89 AH92 AT5 AP5 AP8 AP11 AP14 AP17 AP20 AP23 AP26 AP29 AP32 AP35 AP38 AP41 AP44 AP47 AP50 AP53 AP56 AP59 AP62 AP65 AP68 AP71 AP74 AP77 AP80 AP83 AP86 AP89 AP92">
    <cfRule type="expression" priority="5" dxfId="67" stopIfTrue="1">
      <formula>WEEKDAY(A3,2)=6</formula>
    </cfRule>
    <cfRule type="expression" priority="6" dxfId="66" stopIfTrue="1">
      <formula>OR(WEEKDAY(A3,2)=7,C3="F")</formula>
    </cfRule>
  </conditionalFormatting>
  <conditionalFormatting sqref="D3 D6 D93 D9 D12 D15 D18 D21 D24 D27 D30 D33 D36 D39 D42 D45 D48 D51 D54 D57 D60 D63 D66 D69 D72 D75 D78 D81 D84 D87 D90 AV6 AV93 AV9 H3 H6 H9 H12 H15 H18 H21 H24 H27 H30 H33 H36 H39 H42 H45 H48 H51 H54 H57 H60 H63 H66 H69 H72 H75 H78 H81 H84 L3 L6 L93 L9 L12 L15 L18 L21 L24 L27 L30 L33 L36 L39 L42 L45 L48 L51 L54 L57 L60 L63 L66 L69 L72 L75 L78 L81 L84 L87 L90 T3 T6 T93 T9 T12 T15 T18 T21 T24 T27 T30 T33 T36 T39 T42 T45 T48 T51 T54 T57 T60 T63 T66 T69 T72 T75 T78 T81 T84 T87 T90 AB3 AB6 AB93 AB9 AB12 AB15 AB18 AB21 AB24 AB27 AB30 AB33 AB36 AB39 AB42 AB45 AB48 AB51 AB54 AB57 AB60 AB63 AB66 AB69 AB72 AB75 AB78 AB81 AB84 AB87 AB90 AF3 AF6 AF93 AF9 AF12 AF15 AF18 AF21 AF24 AF27 AF30 AF33 AF36 AF39 AF42 AF45 AF48 AF51 AF54 AF57 AF60 AF63 AF66 AF69 AF72 AF75 AF78 AF81 AF84 AF87 AF90 AN3 AN6 AN93 AN9 AN12 AN15 AN18 AN21 AN24 AN27 AN30 AN33 AN36 AN39 AN42 AN45 AN48 AN51 AN54 AN57 AN60 AN63 AN66 AN69 AN72 AN75 AN78 AN81 AN84 AN87 AN90 X6 X9 X12 X15 X18 X21 X24 X27 X30 X33 X36 X39 X42 X45 X48 X51 X54 X57 X60 X63 X66 X69 X72 X75 X78 X81 X84 X87 X90 X3 AJ6 AJ9 AJ12 AJ15 AJ18 AJ21 AJ24 AJ27 AJ30 AJ33 AJ36 AJ39 AJ42 AJ45 AJ48 AJ51 AJ54 AJ57 AJ60 AJ63 AJ66 AJ69 AJ72 AJ75 AJ78 AJ81 AJ84 AJ87 AJ90 AJ3 AR6 AR9 AR12 AR15 AR18 AR21 AR24 AR27 AR30 AR33 AR36 AR39 AR42 AR45 AR48 AR51 AR54 AR57 AR60 AR63 AR66 AR69 AR72 AR75 AR78 AR81 AR84 AR87 AR90 AR3 AV12 AV15 AV18 AV21 AV24 AV27 AV30 AV33 AV36 AV39 AV42 AV45 AV48 AV51 AV54 AV57 AV60 AV63 AV66 AV69 AV72 AV75 AV78 AV81 AV84 AV87 AV90 AV3 P6 P9 P12 P15 P18 P21 P24 P27 P30 P33 P36 P39 P42 P45 P48 P51 P54 P57 P60 P63 P66 P69 P72 P75 P78 P81 P84 P87 P90 P3">
    <cfRule type="expression" priority="7" dxfId="71" stopIfTrue="1">
      <formula>WEEKDAY(A3,2)=6</formula>
    </cfRule>
    <cfRule type="expression" priority="8" dxfId="66" stopIfTrue="1">
      <formula>OR(WEEKDAY(A3,2)=7,C3="F")</formula>
    </cfRule>
  </conditionalFormatting>
  <conditionalFormatting sqref="D10 D13 D16 D7 D19 D4 D22 D25 D28 D31 D34 D37 D40 D43 D46 D49 D52 D55 D58 D61 D64 D67 D70 D73 D76 D79 D82 D85 D88 D94 D91 AV13 AV16 AV7 H10 H13 H16 H7 H19 H4 H22 H25 H28 H31 H34 H37 H40 H43 H46 H49 H52 H55 H58 H61 H64 H67 H70 H73 H76 H79 H82 H85 L10 L13 L16 L7 L19 L4 L22 L25 L28 L31 L34 L37 L40 L43 L46 L49 L52 L55 L58 L61 L64 L67 L70 L73 L76 L79 L82 L85 L88 L94 L91 T10 T13 T16 T7 T19 T4 T22 T25 T28 T31 T34 T37 T40 T43 T46 T49 T52 T55 T58 T61 T64 T67 T70 T73 T76 T79 T82 T85 T88 T94 T91 AB10 AB13 AB16 AB7 AB19 AB4 AB22 AB25 AB28 AB31 AB34 AB37 AB40 AB43 AB46 AB49 AB52 AB55 AB58 AB61 AB64 AB67 AB70 AB73 AB76 AB79 AB82 AB85 AB88 AB94 AB91 AF10 AF13 AF16 AF7 AF19 AF4 AF22 AF25 AF28 AF31 AF34 AF37 AF40 AF43 AF46 AF49 AF52 AF55 AF58 AF61 AF64 AF67 AF70 AF73 AF76 AF79 AF82 AF85 AF88 AF94 AF91 AN10 AN13 AN16 AN7 AN19 AN4 AN22 AN25 AN28 AN31 AN34 AN37 AN40 AN43 AN46 AN49 AN52 AN55 AN58 AN61 AN64 AN67 AN70 AN73 AN76 AN79 AN82 AN85 AN88 AN94 AN91 X13 X16 X7 X19 X4 X22 X25 X28 X31 X34 X37 X40 X43 X46 X49 X52 X55 X58 X61 X64 X67 X70 X73 X76 X79 X82 X85 X88 X91 X10 AJ13 AJ16 AJ7 AJ19 AJ4 AJ22 AJ25 AJ28 AJ31 AJ34 AJ37 AJ40 AJ43 AJ46 AJ49 AJ52 AJ55 AJ58 AJ61 AJ64 AJ67 AJ70 AJ73 AJ76 AJ79 AJ82 AJ85 AJ88 AJ91 AJ10 AR13 AR16 AR7 AR19 AR4 AR22 AR25 AR28 AR31 AR34 AR37 AR40 AR43 AR46 AR49 AR52 AR55 AR58 AR61 AR64 AR67 AR70 AR73 AR76 AR79 AR82 AR85 AR88 AR91 AR10 AV19 AV4 AV22 AV25 AV28 AV31 AV34 AV37 AV40 AV43 AV46 AV49 AV52 AV55 AV58 AV61 AV64 AV67 AV70 AV73 AV76 AV79 AV82 AV85 AV88 AV94 AV91 AV10 P13 P16 P7 P19 P4 P22 P25 P28 P31 P34 P37 P40 P43 P46 P49 P52 P55 P58 P61 P64 P67 P70 P73 P76 P79 P82 P85 P88 P91 P10">
    <cfRule type="expression" priority="9" dxfId="67" stopIfTrue="1">
      <formula>WEEKDAY(A3,2)=6</formula>
    </cfRule>
    <cfRule type="expression" priority="10" dxfId="66" stopIfTrue="1">
      <formula>OR(WEEKDAY(A3,2)=7,C3="F")</formula>
    </cfRule>
  </conditionalFormatting>
  <conditionalFormatting sqref="D5 P8 D8 D11 D14 D17 D20 D23 D26 D29 D32 D35 D38 D41 D44 D47 D50 D53 D56 D59 D62 D65 D68 D71 D74 D77 D80 D83 D86 D89 D92 H8 H11 H14 H17 H20 H23 H26 H29 H32 H35 H38 H41 H44 H47 H50 H53 H56 H59 H62 H65 H68 H71 H74 H77 H80 H83 H86 T95 H5 L5 L8 L11 L14 L17 L20 L23 L26 L29 L32 L35 L38 L41 L44 L47 L50 L53 L56 L59 L62 L65 L68 L71 L74 L77 L80 L83 L86 L89 L92 P5 T5 T8 T11 T14 T17 T20 T23 T26 T29 T32 T35 T38 T41 T44 T47 T50 T53 T56 T59 T62 T65 T68 T71 T74 T77 T80 T83 T86 T89 T92 X11 X14 X17 X20 X23 X26 X29 X32 X35 X38 X41 X44 X47 X50 X53 X56 X59 X62 X65 X68 X71 X74 X77 X80 X83 X86 X89 X92 X5 X8 P11 P14 P17 P20 P23 P26 P29 P32 P35 P38 P41 P44 P47 P50 P53 P56 P59 P62 P65 P68 P71 P74 P77 P80 P83 P86 P89 P92 L95 D95 AB5 AB8 AB11 AB14 AB17 AB20 AB23 AB26 AB29 AB32 AB35 AB38 AB41 AB44 AB47 AB50 AB53 AB56 AB59 AB62 AB65 AB68 AB71 AB74 AB77 AB80 AB83 AB86 AB89 AB92 AB95 AF95 AF92 AF89 AF86 AF83 AF80 AF77 AF74 AF71 AF68 AF65 AF62 AF59 AF56 AF53 AF50 AF47 AF44 AF41 AF38 AF35 AF32 AF29 AF26 AF23 AF20 AF17 AF14 AF11 AF8 AF5 AJ5 AJ8 AJ11 AJ14 AJ17 AJ20 AJ23 AJ26 AJ29 AJ32 AJ35 AJ38 AJ41 AJ44 AJ47 AJ50 AJ53 AJ56 AJ59 AJ62 AJ65 AJ68 AJ71 AJ74 AJ77 AJ80 AJ83 AJ86 AJ89 AJ92 AN5 AN8 AN11 AN14 AN17 AN20 AN23 AN26 AN29 AN32 AN35 AN38 AN41 AN44 AN47 AN50 AN53 AN56 AN59 AN62 AN65 AN68 AN71 AN74 AN77 AN80 AN83 AN86 AN89 AN92 AN95 AR92 AR89 AR86 AR83 AR80 AR77 AR74 AR71 AR68 AR65 AR62 AR59 AR56 AR53 AR50 AR47 AR44 AR41 AR38 AR35 AR32 AR29 AR26 AR23 AR20 AR17 AR14 AR11 AR8 AR5 AV5 AV8 AV11 AV14 AV17 AV20 AV23 AV26 AV29 AV32 AV35 AV38 AV41 AV44 AV47 AV50 AV53 AV56 AV59 AV62 AV65 AV68 AV71 AV74 AV77 AV80 AV83 AV86 AV89 AV92 AV95">
    <cfRule type="expression" priority="11" dxfId="67" stopIfTrue="1">
      <formula>WEEKDAY(A3,2)=6</formula>
    </cfRule>
    <cfRule type="expression" priority="12" dxfId="66" stopIfTrue="1">
      <formula>OR(WEEKDAY(A3,2)=7,C3="F")</formula>
    </cfRule>
  </conditionalFormatting>
  <conditionalFormatting sqref="E87:E89">
    <cfRule type="expression" priority="13" dxfId="50" stopIfTrue="1">
      <formula>DAY(E87)=1</formula>
    </cfRule>
    <cfRule type="expression" priority="14" dxfId="49" stopIfTrue="1">
      <formula>WEEKDAY($E87,2)=6</formula>
    </cfRule>
    <cfRule type="expression" priority="15" dxfId="48" stopIfTrue="1">
      <formula>OR(WEEKDAY($E87,2)=7,$G87="F")</formula>
    </cfRule>
  </conditionalFormatting>
  <conditionalFormatting sqref="H87">
    <cfRule type="expression" priority="16" dxfId="50" stopIfTrue="1">
      <formula>DAY(E87)=1</formula>
    </cfRule>
    <cfRule type="expression" priority="17" dxfId="49" stopIfTrue="1">
      <formula>WEEKDAY($E87,2)=6</formula>
    </cfRule>
    <cfRule type="expression" priority="18" dxfId="48" stopIfTrue="1">
      <formula>OR(WEEKDAY($E87,2)=7,$G87="F")</formula>
    </cfRule>
  </conditionalFormatting>
  <conditionalFormatting sqref="H88">
    <cfRule type="expression" priority="19" dxfId="50" stopIfTrue="1">
      <formula>DAY(E87)=1</formula>
    </cfRule>
    <cfRule type="expression" priority="20" dxfId="49" stopIfTrue="1">
      <formula>WEEKDAY($E87,2)=6</formula>
    </cfRule>
    <cfRule type="expression" priority="21" dxfId="48" stopIfTrue="1">
      <formula>OR(WEEKDAY($E87,2)=7,$G87="F")</formula>
    </cfRule>
  </conditionalFormatting>
  <conditionalFormatting sqref="H89">
    <cfRule type="expression" priority="22" dxfId="50" stopIfTrue="1">
      <formula>DAY(E87)=1</formula>
    </cfRule>
    <cfRule type="expression" priority="23" dxfId="49" stopIfTrue="1">
      <formula>WEEKDAY($E87,2)=6</formula>
    </cfRule>
    <cfRule type="expression" priority="24" dxfId="48" stopIfTrue="1">
      <formula>OR(WEEKDAY($E87,2)=7,$G87="F")</formula>
    </cfRule>
  </conditionalFormatting>
  <conditionalFormatting sqref="F87:F88">
    <cfRule type="expression" priority="25" dxfId="50" stopIfTrue="1">
      <formula>DAY(E87)=1</formula>
    </cfRule>
    <cfRule type="expression" priority="26" dxfId="49" stopIfTrue="1">
      <formula>WEEKDAY($E87,2)=6</formula>
    </cfRule>
    <cfRule type="expression" priority="27" dxfId="48" stopIfTrue="1">
      <formula>OR(WEEKDAY($E87,2)=7,$G87="F")</formula>
    </cfRule>
  </conditionalFormatting>
  <conditionalFormatting sqref="F89">
    <cfRule type="expression" priority="28" dxfId="50" stopIfTrue="1">
      <formula>DAY(E87)=1</formula>
    </cfRule>
    <cfRule type="expression" priority="29" dxfId="49" stopIfTrue="1">
      <formula>WEEKDAY($E87,2)=6</formula>
    </cfRule>
    <cfRule type="expression" priority="30" dxfId="48" stopIfTrue="1">
      <formula>OR(WEEKDAY($E87,2)=7,$G87="F")</formula>
    </cfRule>
  </conditionalFormatting>
  <printOptions horizontalCentered="1" verticalCentered="1"/>
  <pageMargins left="0.1968503937007874" right="0.1968503937007874" top="0.1968503937007874" bottom="0.31496062992125984" header="0" footer="0.15748031496062992"/>
  <pageSetup fitToHeight="1" fitToWidth="1" horizontalDpi="300" verticalDpi="300" orientation="landscape" paperSize="9" scale="24" r:id="rId1"/>
  <headerFooter alignWithMargins="0">
    <oddFooter>&amp;R&amp;12wilfert.de</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X33"/>
  <sheetViews>
    <sheetView showGridLines="0" showRowColHeaders="0" zoomScalePageLayoutView="0" workbookViewId="0" topLeftCell="A1">
      <selection activeCell="A1" sqref="A1:X1"/>
    </sheetView>
  </sheetViews>
  <sheetFormatPr defaultColWidth="11.421875" defaultRowHeight="12.75"/>
  <cols>
    <col min="1" max="24" width="2.8515625" style="0" customWidth="1"/>
  </cols>
  <sheetData>
    <row r="1" spans="1:24" ht="30.75" customHeight="1" thickBot="1">
      <c r="A1" s="89">
        <f>Einstellungen!C4</f>
        <v>2012</v>
      </c>
      <c r="B1" s="89"/>
      <c r="C1" s="89"/>
      <c r="D1" s="89"/>
      <c r="E1" s="89"/>
      <c r="F1" s="89"/>
      <c r="G1" s="89"/>
      <c r="H1" s="89"/>
      <c r="I1" s="89"/>
      <c r="J1" s="89"/>
      <c r="K1" s="89"/>
      <c r="L1" s="89"/>
      <c r="M1" s="89"/>
      <c r="N1" s="89"/>
      <c r="O1" s="89"/>
      <c r="P1" s="89"/>
      <c r="Q1" s="89"/>
      <c r="R1" s="89"/>
      <c r="S1" s="89"/>
      <c r="T1" s="89"/>
      <c r="U1" s="89"/>
      <c r="V1" s="89"/>
      <c r="W1" s="89"/>
      <c r="X1" s="89"/>
    </row>
    <row r="2" spans="1:24" s="3" customFormat="1" ht="15" customHeight="1" thickTop="1">
      <c r="A2" s="90">
        <f>DATE($A$1,1,1)</f>
        <v>40909</v>
      </c>
      <c r="B2" s="91"/>
      <c r="C2" s="91"/>
      <c r="D2" s="91"/>
      <c r="E2" s="91"/>
      <c r="F2" s="91"/>
      <c r="G2" s="91"/>
      <c r="H2" s="92"/>
      <c r="I2" s="90">
        <f>DATE($A$1,2,1)</f>
        <v>40940</v>
      </c>
      <c r="J2" s="91"/>
      <c r="K2" s="91"/>
      <c r="L2" s="91"/>
      <c r="M2" s="91"/>
      <c r="N2" s="91"/>
      <c r="O2" s="91"/>
      <c r="P2" s="92"/>
      <c r="Q2" s="90">
        <f>DATE($A$1,3,1)</f>
        <v>40969</v>
      </c>
      <c r="R2" s="91"/>
      <c r="S2" s="91"/>
      <c r="T2" s="91"/>
      <c r="U2" s="91"/>
      <c r="V2" s="91"/>
      <c r="W2" s="91"/>
      <c r="X2" s="92"/>
    </row>
    <row r="3" spans="1:24" s="3" customFormat="1" ht="15" customHeight="1">
      <c r="A3" s="29"/>
      <c r="B3" s="30" t="s">
        <v>45</v>
      </c>
      <c r="C3" s="31" t="s">
        <v>46</v>
      </c>
      <c r="D3" s="31" t="s">
        <v>47</v>
      </c>
      <c r="E3" s="31" t="s">
        <v>48</v>
      </c>
      <c r="F3" s="31" t="s">
        <v>49</v>
      </c>
      <c r="G3" s="32" t="s">
        <v>50</v>
      </c>
      <c r="H3" s="33" t="s">
        <v>51</v>
      </c>
      <c r="I3" s="29"/>
      <c r="J3" s="30" t="s">
        <v>45</v>
      </c>
      <c r="K3" s="31" t="s">
        <v>46</v>
      </c>
      <c r="L3" s="31" t="s">
        <v>47</v>
      </c>
      <c r="M3" s="31" t="s">
        <v>48</v>
      </c>
      <c r="N3" s="31" t="s">
        <v>49</v>
      </c>
      <c r="O3" s="32" t="s">
        <v>50</v>
      </c>
      <c r="P3" s="33" t="s">
        <v>51</v>
      </c>
      <c r="Q3" s="29"/>
      <c r="R3" s="30" t="s">
        <v>45</v>
      </c>
      <c r="S3" s="31" t="s">
        <v>46</v>
      </c>
      <c r="T3" s="31" t="s">
        <v>47</v>
      </c>
      <c r="U3" s="31" t="s">
        <v>48</v>
      </c>
      <c r="V3" s="31" t="s">
        <v>49</v>
      </c>
      <c r="W3" s="32" t="s">
        <v>50</v>
      </c>
      <c r="X3" s="33" t="s">
        <v>51</v>
      </c>
    </row>
    <row r="4" spans="1:24" s="3" customFormat="1" ht="15" customHeight="1">
      <c r="A4" s="34">
        <f aca="true" t="shared" si="0" ref="A4:A9">INT((B4-WEEKDAY(B4,2)-DATE(YEAR(B4+4-WEEKDAY(B4,2)),1,-10))/7)</f>
        <v>52</v>
      </c>
      <c r="B4" s="35">
        <f>A2-MOD(WEEKDAY(A2+6,2),7)</f>
        <v>40903</v>
      </c>
      <c r="C4" s="36">
        <f aca="true" t="shared" si="1" ref="C4:H4">B4+1</f>
        <v>40904</v>
      </c>
      <c r="D4" s="36">
        <f t="shared" si="1"/>
        <v>40905</v>
      </c>
      <c r="E4" s="36">
        <f t="shared" si="1"/>
        <v>40906</v>
      </c>
      <c r="F4" s="36">
        <f t="shared" si="1"/>
        <v>40907</v>
      </c>
      <c r="G4" s="37">
        <f t="shared" si="1"/>
        <v>40908</v>
      </c>
      <c r="H4" s="38">
        <f t="shared" si="1"/>
        <v>40909</v>
      </c>
      <c r="I4" s="34">
        <f aca="true" t="shared" si="2" ref="I4:I9">INT((J4-WEEKDAY(J4,2)-DATE(YEAR(J4+4-WEEKDAY(J4,2)),1,-10))/7)</f>
        <v>5</v>
      </c>
      <c r="J4" s="35">
        <f>I2-MOD(WEEKDAY(I2+6,2),7)</f>
        <v>40938</v>
      </c>
      <c r="K4" s="36">
        <f aca="true" t="shared" si="3" ref="K4:P4">J4+1</f>
        <v>40939</v>
      </c>
      <c r="L4" s="36">
        <f t="shared" si="3"/>
        <v>40940</v>
      </c>
      <c r="M4" s="36">
        <f t="shared" si="3"/>
        <v>40941</v>
      </c>
      <c r="N4" s="36">
        <f t="shared" si="3"/>
        <v>40942</v>
      </c>
      <c r="O4" s="37">
        <f t="shared" si="3"/>
        <v>40943</v>
      </c>
      <c r="P4" s="38">
        <f t="shared" si="3"/>
        <v>40944</v>
      </c>
      <c r="Q4" s="34">
        <f aca="true" t="shared" si="4" ref="Q4:Q9">INT((R4-WEEKDAY(R4,2)-DATE(YEAR(R4+4-WEEKDAY(R4,2)),1,-10))/7)</f>
        <v>9</v>
      </c>
      <c r="R4" s="35">
        <f>Q2-MOD(WEEKDAY(Q2+6,2),7)</f>
        <v>40966</v>
      </c>
      <c r="S4" s="36">
        <f aca="true" t="shared" si="5" ref="S4:X4">R4+1</f>
        <v>40967</v>
      </c>
      <c r="T4" s="36">
        <f t="shared" si="5"/>
        <v>40968</v>
      </c>
      <c r="U4" s="36">
        <f t="shared" si="5"/>
        <v>40969</v>
      </c>
      <c r="V4" s="36">
        <f t="shared" si="5"/>
        <v>40970</v>
      </c>
      <c r="W4" s="37">
        <f t="shared" si="5"/>
        <v>40971</v>
      </c>
      <c r="X4" s="38">
        <f t="shared" si="5"/>
        <v>40972</v>
      </c>
    </row>
    <row r="5" spans="1:24" s="3" customFormat="1" ht="15" customHeight="1">
      <c r="A5" s="34">
        <f t="shared" si="0"/>
        <v>1</v>
      </c>
      <c r="B5" s="39">
        <f>B4+7</f>
        <v>40910</v>
      </c>
      <c r="C5" s="40">
        <f aca="true" t="shared" si="6" ref="C5:H5">C4+7</f>
        <v>40911</v>
      </c>
      <c r="D5" s="40">
        <f t="shared" si="6"/>
        <v>40912</v>
      </c>
      <c r="E5" s="40">
        <f t="shared" si="6"/>
        <v>40913</v>
      </c>
      <c r="F5" s="40">
        <f t="shared" si="6"/>
        <v>40914</v>
      </c>
      <c r="G5" s="41">
        <f t="shared" si="6"/>
        <v>40915</v>
      </c>
      <c r="H5" s="42">
        <f t="shared" si="6"/>
        <v>40916</v>
      </c>
      <c r="I5" s="34">
        <f t="shared" si="2"/>
        <v>6</v>
      </c>
      <c r="J5" s="39">
        <f aca="true" t="shared" si="7" ref="J5:P9">J4+7</f>
        <v>40945</v>
      </c>
      <c r="K5" s="40">
        <f t="shared" si="7"/>
        <v>40946</v>
      </c>
      <c r="L5" s="40">
        <f t="shared" si="7"/>
        <v>40947</v>
      </c>
      <c r="M5" s="40">
        <f t="shared" si="7"/>
        <v>40948</v>
      </c>
      <c r="N5" s="40">
        <f t="shared" si="7"/>
        <v>40949</v>
      </c>
      <c r="O5" s="41">
        <f t="shared" si="7"/>
        <v>40950</v>
      </c>
      <c r="P5" s="42">
        <f t="shared" si="7"/>
        <v>40951</v>
      </c>
      <c r="Q5" s="34">
        <f t="shared" si="4"/>
        <v>10</v>
      </c>
      <c r="R5" s="39">
        <f aca="true" t="shared" si="8" ref="R5:X9">R4+7</f>
        <v>40973</v>
      </c>
      <c r="S5" s="40">
        <f t="shared" si="8"/>
        <v>40974</v>
      </c>
      <c r="T5" s="40">
        <f t="shared" si="8"/>
        <v>40975</v>
      </c>
      <c r="U5" s="40">
        <f t="shared" si="8"/>
        <v>40976</v>
      </c>
      <c r="V5" s="40">
        <f t="shared" si="8"/>
        <v>40977</v>
      </c>
      <c r="W5" s="41">
        <f t="shared" si="8"/>
        <v>40978</v>
      </c>
      <c r="X5" s="42">
        <f t="shared" si="8"/>
        <v>40979</v>
      </c>
    </row>
    <row r="6" spans="1:24" s="3" customFormat="1" ht="15" customHeight="1">
      <c r="A6" s="34">
        <f t="shared" si="0"/>
        <v>2</v>
      </c>
      <c r="B6" s="39">
        <f>B5+7</f>
        <v>40917</v>
      </c>
      <c r="C6" s="40">
        <f aca="true" t="shared" si="9" ref="C6:H9">C5+7</f>
        <v>40918</v>
      </c>
      <c r="D6" s="40">
        <f t="shared" si="9"/>
        <v>40919</v>
      </c>
      <c r="E6" s="40">
        <f t="shared" si="9"/>
        <v>40920</v>
      </c>
      <c r="F6" s="40">
        <f t="shared" si="9"/>
        <v>40921</v>
      </c>
      <c r="G6" s="41">
        <f t="shared" si="9"/>
        <v>40922</v>
      </c>
      <c r="H6" s="42">
        <f t="shared" si="9"/>
        <v>40923</v>
      </c>
      <c r="I6" s="34">
        <f t="shared" si="2"/>
        <v>7</v>
      </c>
      <c r="J6" s="39">
        <f t="shared" si="7"/>
        <v>40952</v>
      </c>
      <c r="K6" s="40">
        <f t="shared" si="7"/>
        <v>40953</v>
      </c>
      <c r="L6" s="40">
        <f t="shared" si="7"/>
        <v>40954</v>
      </c>
      <c r="M6" s="40">
        <f t="shared" si="7"/>
        <v>40955</v>
      </c>
      <c r="N6" s="40">
        <f t="shared" si="7"/>
        <v>40956</v>
      </c>
      <c r="O6" s="41">
        <f t="shared" si="7"/>
        <v>40957</v>
      </c>
      <c r="P6" s="42">
        <f t="shared" si="7"/>
        <v>40958</v>
      </c>
      <c r="Q6" s="34">
        <f t="shared" si="4"/>
        <v>11</v>
      </c>
      <c r="R6" s="39">
        <f t="shared" si="8"/>
        <v>40980</v>
      </c>
      <c r="S6" s="40">
        <f t="shared" si="8"/>
        <v>40981</v>
      </c>
      <c r="T6" s="40">
        <f t="shared" si="8"/>
        <v>40982</v>
      </c>
      <c r="U6" s="40">
        <f t="shared" si="8"/>
        <v>40983</v>
      </c>
      <c r="V6" s="40">
        <f t="shared" si="8"/>
        <v>40984</v>
      </c>
      <c r="W6" s="41">
        <f t="shared" si="8"/>
        <v>40985</v>
      </c>
      <c r="X6" s="42">
        <f t="shared" si="8"/>
        <v>40986</v>
      </c>
    </row>
    <row r="7" spans="1:24" s="3" customFormat="1" ht="15" customHeight="1">
      <c r="A7" s="34">
        <f t="shared" si="0"/>
        <v>3</v>
      </c>
      <c r="B7" s="39">
        <f>B6+7</f>
        <v>40924</v>
      </c>
      <c r="C7" s="40">
        <f t="shared" si="9"/>
        <v>40925</v>
      </c>
      <c r="D7" s="40">
        <f t="shared" si="9"/>
        <v>40926</v>
      </c>
      <c r="E7" s="40">
        <f t="shared" si="9"/>
        <v>40927</v>
      </c>
      <c r="F7" s="40">
        <f t="shared" si="9"/>
        <v>40928</v>
      </c>
      <c r="G7" s="41">
        <f t="shared" si="9"/>
        <v>40929</v>
      </c>
      <c r="H7" s="42">
        <f t="shared" si="9"/>
        <v>40930</v>
      </c>
      <c r="I7" s="34">
        <f t="shared" si="2"/>
        <v>8</v>
      </c>
      <c r="J7" s="39">
        <f t="shared" si="7"/>
        <v>40959</v>
      </c>
      <c r="K7" s="40">
        <f t="shared" si="7"/>
        <v>40960</v>
      </c>
      <c r="L7" s="40">
        <f t="shared" si="7"/>
        <v>40961</v>
      </c>
      <c r="M7" s="40">
        <f t="shared" si="7"/>
        <v>40962</v>
      </c>
      <c r="N7" s="40">
        <f t="shared" si="7"/>
        <v>40963</v>
      </c>
      <c r="O7" s="41">
        <f t="shared" si="7"/>
        <v>40964</v>
      </c>
      <c r="P7" s="42">
        <f t="shared" si="7"/>
        <v>40965</v>
      </c>
      <c r="Q7" s="34">
        <f t="shared" si="4"/>
        <v>12</v>
      </c>
      <c r="R7" s="39">
        <f t="shared" si="8"/>
        <v>40987</v>
      </c>
      <c r="S7" s="40">
        <f t="shared" si="8"/>
        <v>40988</v>
      </c>
      <c r="T7" s="40">
        <f t="shared" si="8"/>
        <v>40989</v>
      </c>
      <c r="U7" s="40">
        <f t="shared" si="8"/>
        <v>40990</v>
      </c>
      <c r="V7" s="40">
        <f t="shared" si="8"/>
        <v>40991</v>
      </c>
      <c r="W7" s="41">
        <f t="shared" si="8"/>
        <v>40992</v>
      </c>
      <c r="X7" s="42">
        <f t="shared" si="8"/>
        <v>40993</v>
      </c>
    </row>
    <row r="8" spans="1:24" s="3" customFormat="1" ht="15" customHeight="1">
      <c r="A8" s="34">
        <f t="shared" si="0"/>
        <v>4</v>
      </c>
      <c r="B8" s="39">
        <f>B7+7</f>
        <v>40931</v>
      </c>
      <c r="C8" s="40">
        <f t="shared" si="9"/>
        <v>40932</v>
      </c>
      <c r="D8" s="40">
        <f t="shared" si="9"/>
        <v>40933</v>
      </c>
      <c r="E8" s="40">
        <f t="shared" si="9"/>
        <v>40934</v>
      </c>
      <c r="F8" s="40">
        <f t="shared" si="9"/>
        <v>40935</v>
      </c>
      <c r="G8" s="41">
        <f t="shared" si="9"/>
        <v>40936</v>
      </c>
      <c r="H8" s="42">
        <f t="shared" si="9"/>
        <v>40937</v>
      </c>
      <c r="I8" s="34">
        <f t="shared" si="2"/>
        <v>9</v>
      </c>
      <c r="J8" s="39">
        <f t="shared" si="7"/>
        <v>40966</v>
      </c>
      <c r="K8" s="40">
        <f t="shared" si="7"/>
        <v>40967</v>
      </c>
      <c r="L8" s="40">
        <f t="shared" si="7"/>
        <v>40968</v>
      </c>
      <c r="M8" s="40">
        <f t="shared" si="7"/>
        <v>40969</v>
      </c>
      <c r="N8" s="40">
        <f t="shared" si="7"/>
        <v>40970</v>
      </c>
      <c r="O8" s="41">
        <f t="shared" si="7"/>
        <v>40971</v>
      </c>
      <c r="P8" s="42">
        <f t="shared" si="7"/>
        <v>40972</v>
      </c>
      <c r="Q8" s="34">
        <f t="shared" si="4"/>
        <v>13</v>
      </c>
      <c r="R8" s="39">
        <f t="shared" si="8"/>
        <v>40994</v>
      </c>
      <c r="S8" s="40">
        <f t="shared" si="8"/>
        <v>40995</v>
      </c>
      <c r="T8" s="40">
        <f t="shared" si="8"/>
        <v>40996</v>
      </c>
      <c r="U8" s="40">
        <f t="shared" si="8"/>
        <v>40997</v>
      </c>
      <c r="V8" s="40">
        <f t="shared" si="8"/>
        <v>40998</v>
      </c>
      <c r="W8" s="41">
        <f t="shared" si="8"/>
        <v>40999</v>
      </c>
      <c r="X8" s="42">
        <f t="shared" si="8"/>
        <v>41000</v>
      </c>
    </row>
    <row r="9" spans="1:24" s="3" customFormat="1" ht="15" customHeight="1" thickBot="1">
      <c r="A9" s="43">
        <f t="shared" si="0"/>
        <v>5</v>
      </c>
      <c r="B9" s="44">
        <f>B8+7</f>
        <v>40938</v>
      </c>
      <c r="C9" s="45">
        <f t="shared" si="9"/>
        <v>40939</v>
      </c>
      <c r="D9" s="45">
        <f t="shared" si="9"/>
        <v>40940</v>
      </c>
      <c r="E9" s="45">
        <f t="shared" si="9"/>
        <v>40941</v>
      </c>
      <c r="F9" s="45">
        <f t="shared" si="9"/>
        <v>40942</v>
      </c>
      <c r="G9" s="46">
        <f t="shared" si="9"/>
        <v>40943</v>
      </c>
      <c r="H9" s="47">
        <f t="shared" si="9"/>
        <v>40944</v>
      </c>
      <c r="I9" s="43">
        <f t="shared" si="2"/>
        <v>10</v>
      </c>
      <c r="J9" s="44">
        <f t="shared" si="7"/>
        <v>40973</v>
      </c>
      <c r="K9" s="45">
        <f t="shared" si="7"/>
        <v>40974</v>
      </c>
      <c r="L9" s="45">
        <f t="shared" si="7"/>
        <v>40975</v>
      </c>
      <c r="M9" s="45">
        <f t="shared" si="7"/>
        <v>40976</v>
      </c>
      <c r="N9" s="45">
        <f t="shared" si="7"/>
        <v>40977</v>
      </c>
      <c r="O9" s="46">
        <f t="shared" si="7"/>
        <v>40978</v>
      </c>
      <c r="P9" s="47">
        <f t="shared" si="7"/>
        <v>40979</v>
      </c>
      <c r="Q9" s="43">
        <f t="shared" si="4"/>
        <v>14</v>
      </c>
      <c r="R9" s="44">
        <f t="shared" si="8"/>
        <v>41001</v>
      </c>
      <c r="S9" s="45">
        <f t="shared" si="8"/>
        <v>41002</v>
      </c>
      <c r="T9" s="45">
        <f t="shared" si="8"/>
        <v>41003</v>
      </c>
      <c r="U9" s="45">
        <f t="shared" si="8"/>
        <v>41004</v>
      </c>
      <c r="V9" s="45">
        <f t="shared" si="8"/>
        <v>41005</v>
      </c>
      <c r="W9" s="46">
        <f t="shared" si="8"/>
        <v>41006</v>
      </c>
      <c r="X9" s="47">
        <f t="shared" si="8"/>
        <v>41007</v>
      </c>
    </row>
    <row r="10" spans="1:24" s="3" customFormat="1" ht="15" customHeight="1" thickTop="1">
      <c r="A10" s="90">
        <f>DATE($A$1,4,1)</f>
        <v>41000</v>
      </c>
      <c r="B10" s="91"/>
      <c r="C10" s="91"/>
      <c r="D10" s="91"/>
      <c r="E10" s="91"/>
      <c r="F10" s="91"/>
      <c r="G10" s="91"/>
      <c r="H10" s="92"/>
      <c r="I10" s="90">
        <f>DATE($A$1,5,1)</f>
        <v>41030</v>
      </c>
      <c r="J10" s="91"/>
      <c r="K10" s="91"/>
      <c r="L10" s="91"/>
      <c r="M10" s="91"/>
      <c r="N10" s="91"/>
      <c r="O10" s="91"/>
      <c r="P10" s="92"/>
      <c r="Q10" s="90">
        <f>DATE($A$1,6,1)</f>
        <v>41061</v>
      </c>
      <c r="R10" s="91"/>
      <c r="S10" s="91"/>
      <c r="T10" s="91"/>
      <c r="U10" s="91"/>
      <c r="V10" s="91"/>
      <c r="W10" s="91"/>
      <c r="X10" s="92"/>
    </row>
    <row r="11" spans="1:24" s="3" customFormat="1" ht="15" customHeight="1">
      <c r="A11" s="29"/>
      <c r="B11" s="30" t="s">
        <v>45</v>
      </c>
      <c r="C11" s="31" t="s">
        <v>46</v>
      </c>
      <c r="D11" s="31" t="s">
        <v>47</v>
      </c>
      <c r="E11" s="31" t="s">
        <v>48</v>
      </c>
      <c r="F11" s="31" t="s">
        <v>49</v>
      </c>
      <c r="G11" s="32" t="s">
        <v>50</v>
      </c>
      <c r="H11" s="33" t="s">
        <v>51</v>
      </c>
      <c r="I11" s="29"/>
      <c r="J11" s="30" t="s">
        <v>45</v>
      </c>
      <c r="K11" s="31" t="s">
        <v>46</v>
      </c>
      <c r="L11" s="31" t="s">
        <v>47</v>
      </c>
      <c r="M11" s="31" t="s">
        <v>48</v>
      </c>
      <c r="N11" s="31" t="s">
        <v>49</v>
      </c>
      <c r="O11" s="32" t="s">
        <v>50</v>
      </c>
      <c r="P11" s="33" t="s">
        <v>51</v>
      </c>
      <c r="Q11" s="29"/>
      <c r="R11" s="30" t="s">
        <v>45</v>
      </c>
      <c r="S11" s="31" t="s">
        <v>46</v>
      </c>
      <c r="T11" s="31" t="s">
        <v>47</v>
      </c>
      <c r="U11" s="31" t="s">
        <v>48</v>
      </c>
      <c r="V11" s="31" t="s">
        <v>49</v>
      </c>
      <c r="W11" s="32" t="s">
        <v>50</v>
      </c>
      <c r="X11" s="33" t="s">
        <v>51</v>
      </c>
    </row>
    <row r="12" spans="1:24" s="3" customFormat="1" ht="15" customHeight="1">
      <c r="A12" s="34">
        <f aca="true" t="shared" si="10" ref="A12:A17">INT((B12-WEEKDAY(B12,2)-DATE(YEAR(B12+4-WEEKDAY(B12,2)),1,-10))/7)</f>
        <v>13</v>
      </c>
      <c r="B12" s="35">
        <f>A10-MOD(WEEKDAY(A10+6,2),7)</f>
        <v>40994</v>
      </c>
      <c r="C12" s="36">
        <f aca="true" t="shared" si="11" ref="C12:H12">B12+1</f>
        <v>40995</v>
      </c>
      <c r="D12" s="36">
        <f t="shared" si="11"/>
        <v>40996</v>
      </c>
      <c r="E12" s="36">
        <f t="shared" si="11"/>
        <v>40997</v>
      </c>
      <c r="F12" s="36">
        <f t="shared" si="11"/>
        <v>40998</v>
      </c>
      <c r="G12" s="37">
        <f t="shared" si="11"/>
        <v>40999</v>
      </c>
      <c r="H12" s="38">
        <f t="shared" si="11"/>
        <v>41000</v>
      </c>
      <c r="I12" s="34">
        <f aca="true" t="shared" si="12" ref="I12:I17">INT((J12-WEEKDAY(J12,2)-DATE(YEAR(J12+4-WEEKDAY(J12,2)),1,-10))/7)</f>
        <v>18</v>
      </c>
      <c r="J12" s="35">
        <f>I10-MOD(WEEKDAY(I10+6,2),7)</f>
        <v>41029</v>
      </c>
      <c r="K12" s="36">
        <f aca="true" t="shared" si="13" ref="K12:P12">J12+1</f>
        <v>41030</v>
      </c>
      <c r="L12" s="36">
        <f t="shared" si="13"/>
        <v>41031</v>
      </c>
      <c r="M12" s="36">
        <f t="shared" si="13"/>
        <v>41032</v>
      </c>
      <c r="N12" s="36">
        <f t="shared" si="13"/>
        <v>41033</v>
      </c>
      <c r="O12" s="37">
        <f t="shared" si="13"/>
        <v>41034</v>
      </c>
      <c r="P12" s="38">
        <f t="shared" si="13"/>
        <v>41035</v>
      </c>
      <c r="Q12" s="34">
        <f aca="true" t="shared" si="14" ref="Q12:Q17">INT((R12-WEEKDAY(R12,2)-DATE(YEAR(R12+4-WEEKDAY(R12,2)),1,-10))/7)</f>
        <v>22</v>
      </c>
      <c r="R12" s="35">
        <f>Q10-MOD(WEEKDAY(Q10+6,2),7)</f>
        <v>41057</v>
      </c>
      <c r="S12" s="36">
        <f aca="true" t="shared" si="15" ref="S12:X12">R12+1</f>
        <v>41058</v>
      </c>
      <c r="T12" s="36">
        <f t="shared" si="15"/>
        <v>41059</v>
      </c>
      <c r="U12" s="36">
        <f t="shared" si="15"/>
        <v>41060</v>
      </c>
      <c r="V12" s="36">
        <f t="shared" si="15"/>
        <v>41061</v>
      </c>
      <c r="W12" s="37">
        <f t="shared" si="15"/>
        <v>41062</v>
      </c>
      <c r="X12" s="38">
        <f t="shared" si="15"/>
        <v>41063</v>
      </c>
    </row>
    <row r="13" spans="1:24" s="3" customFormat="1" ht="15" customHeight="1">
      <c r="A13" s="34">
        <f t="shared" si="10"/>
        <v>14</v>
      </c>
      <c r="B13" s="39">
        <f aca="true" t="shared" si="16" ref="B13:H17">B12+7</f>
        <v>41001</v>
      </c>
      <c r="C13" s="40">
        <f t="shared" si="16"/>
        <v>41002</v>
      </c>
      <c r="D13" s="40">
        <f t="shared" si="16"/>
        <v>41003</v>
      </c>
      <c r="E13" s="40">
        <f t="shared" si="16"/>
        <v>41004</v>
      </c>
      <c r="F13" s="40">
        <f t="shared" si="16"/>
        <v>41005</v>
      </c>
      <c r="G13" s="41">
        <f t="shared" si="16"/>
        <v>41006</v>
      </c>
      <c r="H13" s="42">
        <f t="shared" si="16"/>
        <v>41007</v>
      </c>
      <c r="I13" s="34">
        <f t="shared" si="12"/>
        <v>19</v>
      </c>
      <c r="J13" s="39">
        <f aca="true" t="shared" si="17" ref="J13:P17">J12+7</f>
        <v>41036</v>
      </c>
      <c r="K13" s="40">
        <f t="shared" si="17"/>
        <v>41037</v>
      </c>
      <c r="L13" s="40">
        <f t="shared" si="17"/>
        <v>41038</v>
      </c>
      <c r="M13" s="40">
        <f t="shared" si="17"/>
        <v>41039</v>
      </c>
      <c r="N13" s="40">
        <f t="shared" si="17"/>
        <v>41040</v>
      </c>
      <c r="O13" s="41">
        <f t="shared" si="17"/>
        <v>41041</v>
      </c>
      <c r="P13" s="42">
        <f t="shared" si="17"/>
        <v>41042</v>
      </c>
      <c r="Q13" s="34">
        <f t="shared" si="14"/>
        <v>23</v>
      </c>
      <c r="R13" s="39">
        <f aca="true" t="shared" si="18" ref="R13:X17">R12+7</f>
        <v>41064</v>
      </c>
      <c r="S13" s="40">
        <f t="shared" si="18"/>
        <v>41065</v>
      </c>
      <c r="T13" s="40">
        <f t="shared" si="18"/>
        <v>41066</v>
      </c>
      <c r="U13" s="40">
        <f t="shared" si="18"/>
        <v>41067</v>
      </c>
      <c r="V13" s="40">
        <f t="shared" si="18"/>
        <v>41068</v>
      </c>
      <c r="W13" s="41">
        <f t="shared" si="18"/>
        <v>41069</v>
      </c>
      <c r="X13" s="42">
        <f t="shared" si="18"/>
        <v>41070</v>
      </c>
    </row>
    <row r="14" spans="1:24" s="3" customFormat="1" ht="15" customHeight="1">
      <c r="A14" s="34">
        <f t="shared" si="10"/>
        <v>15</v>
      </c>
      <c r="B14" s="39">
        <f t="shared" si="16"/>
        <v>41008</v>
      </c>
      <c r="C14" s="40">
        <f t="shared" si="16"/>
        <v>41009</v>
      </c>
      <c r="D14" s="40">
        <f t="shared" si="16"/>
        <v>41010</v>
      </c>
      <c r="E14" s="40">
        <f t="shared" si="16"/>
        <v>41011</v>
      </c>
      <c r="F14" s="40">
        <f t="shared" si="16"/>
        <v>41012</v>
      </c>
      <c r="G14" s="41">
        <f t="shared" si="16"/>
        <v>41013</v>
      </c>
      <c r="H14" s="42">
        <f t="shared" si="16"/>
        <v>41014</v>
      </c>
      <c r="I14" s="34">
        <f t="shared" si="12"/>
        <v>20</v>
      </c>
      <c r="J14" s="39">
        <f t="shared" si="17"/>
        <v>41043</v>
      </c>
      <c r="K14" s="40">
        <f t="shared" si="17"/>
        <v>41044</v>
      </c>
      <c r="L14" s="40">
        <f t="shared" si="17"/>
        <v>41045</v>
      </c>
      <c r="M14" s="40">
        <f t="shared" si="17"/>
        <v>41046</v>
      </c>
      <c r="N14" s="40">
        <f t="shared" si="17"/>
        <v>41047</v>
      </c>
      <c r="O14" s="41">
        <f t="shared" si="17"/>
        <v>41048</v>
      </c>
      <c r="P14" s="42">
        <f t="shared" si="17"/>
        <v>41049</v>
      </c>
      <c r="Q14" s="34">
        <f t="shared" si="14"/>
        <v>24</v>
      </c>
      <c r="R14" s="39">
        <f t="shared" si="18"/>
        <v>41071</v>
      </c>
      <c r="S14" s="40">
        <f t="shared" si="18"/>
        <v>41072</v>
      </c>
      <c r="T14" s="40">
        <f t="shared" si="18"/>
        <v>41073</v>
      </c>
      <c r="U14" s="40">
        <f t="shared" si="18"/>
        <v>41074</v>
      </c>
      <c r="V14" s="40">
        <f t="shared" si="18"/>
        <v>41075</v>
      </c>
      <c r="W14" s="41">
        <f t="shared" si="18"/>
        <v>41076</v>
      </c>
      <c r="X14" s="42">
        <f t="shared" si="18"/>
        <v>41077</v>
      </c>
    </row>
    <row r="15" spans="1:24" s="3" customFormat="1" ht="15" customHeight="1">
      <c r="A15" s="34">
        <f t="shared" si="10"/>
        <v>16</v>
      </c>
      <c r="B15" s="39">
        <f t="shared" si="16"/>
        <v>41015</v>
      </c>
      <c r="C15" s="40">
        <f t="shared" si="16"/>
        <v>41016</v>
      </c>
      <c r="D15" s="40">
        <f t="shared" si="16"/>
        <v>41017</v>
      </c>
      <c r="E15" s="40">
        <f t="shared" si="16"/>
        <v>41018</v>
      </c>
      <c r="F15" s="40">
        <f t="shared" si="16"/>
        <v>41019</v>
      </c>
      <c r="G15" s="41">
        <f t="shared" si="16"/>
        <v>41020</v>
      </c>
      <c r="H15" s="42">
        <f t="shared" si="16"/>
        <v>41021</v>
      </c>
      <c r="I15" s="34">
        <f t="shared" si="12"/>
        <v>21</v>
      </c>
      <c r="J15" s="39">
        <f t="shared" si="17"/>
        <v>41050</v>
      </c>
      <c r="K15" s="40">
        <f t="shared" si="17"/>
        <v>41051</v>
      </c>
      <c r="L15" s="40">
        <f t="shared" si="17"/>
        <v>41052</v>
      </c>
      <c r="M15" s="40">
        <f t="shared" si="17"/>
        <v>41053</v>
      </c>
      <c r="N15" s="40">
        <f t="shared" si="17"/>
        <v>41054</v>
      </c>
      <c r="O15" s="41">
        <f t="shared" si="17"/>
        <v>41055</v>
      </c>
      <c r="P15" s="42">
        <f t="shared" si="17"/>
        <v>41056</v>
      </c>
      <c r="Q15" s="34">
        <f t="shared" si="14"/>
        <v>25</v>
      </c>
      <c r="R15" s="39">
        <f t="shared" si="18"/>
        <v>41078</v>
      </c>
      <c r="S15" s="40">
        <f t="shared" si="18"/>
        <v>41079</v>
      </c>
      <c r="T15" s="40">
        <f t="shared" si="18"/>
        <v>41080</v>
      </c>
      <c r="U15" s="40">
        <f t="shared" si="18"/>
        <v>41081</v>
      </c>
      <c r="V15" s="40">
        <f t="shared" si="18"/>
        <v>41082</v>
      </c>
      <c r="W15" s="41">
        <f t="shared" si="18"/>
        <v>41083</v>
      </c>
      <c r="X15" s="42">
        <f t="shared" si="18"/>
        <v>41084</v>
      </c>
    </row>
    <row r="16" spans="1:24" s="3" customFormat="1" ht="15" customHeight="1">
      <c r="A16" s="34">
        <f t="shared" si="10"/>
        <v>17</v>
      </c>
      <c r="B16" s="39">
        <f t="shared" si="16"/>
        <v>41022</v>
      </c>
      <c r="C16" s="40">
        <f t="shared" si="16"/>
        <v>41023</v>
      </c>
      <c r="D16" s="40">
        <f t="shared" si="16"/>
        <v>41024</v>
      </c>
      <c r="E16" s="40">
        <f t="shared" si="16"/>
        <v>41025</v>
      </c>
      <c r="F16" s="40">
        <f t="shared" si="16"/>
        <v>41026</v>
      </c>
      <c r="G16" s="41">
        <f t="shared" si="16"/>
        <v>41027</v>
      </c>
      <c r="H16" s="42">
        <f t="shared" si="16"/>
        <v>41028</v>
      </c>
      <c r="I16" s="34">
        <f t="shared" si="12"/>
        <v>22</v>
      </c>
      <c r="J16" s="39">
        <f t="shared" si="17"/>
        <v>41057</v>
      </c>
      <c r="K16" s="40">
        <f t="shared" si="17"/>
        <v>41058</v>
      </c>
      <c r="L16" s="40">
        <f t="shared" si="17"/>
        <v>41059</v>
      </c>
      <c r="M16" s="40">
        <f t="shared" si="17"/>
        <v>41060</v>
      </c>
      <c r="N16" s="40">
        <f t="shared" si="17"/>
        <v>41061</v>
      </c>
      <c r="O16" s="41">
        <f t="shared" si="17"/>
        <v>41062</v>
      </c>
      <c r="P16" s="42">
        <f t="shared" si="17"/>
        <v>41063</v>
      </c>
      <c r="Q16" s="34">
        <f t="shared" si="14"/>
        <v>26</v>
      </c>
      <c r="R16" s="39">
        <f t="shared" si="18"/>
        <v>41085</v>
      </c>
      <c r="S16" s="40">
        <f t="shared" si="18"/>
        <v>41086</v>
      </c>
      <c r="T16" s="40">
        <f t="shared" si="18"/>
        <v>41087</v>
      </c>
      <c r="U16" s="40">
        <f t="shared" si="18"/>
        <v>41088</v>
      </c>
      <c r="V16" s="40">
        <f t="shared" si="18"/>
        <v>41089</v>
      </c>
      <c r="W16" s="41">
        <f t="shared" si="18"/>
        <v>41090</v>
      </c>
      <c r="X16" s="42">
        <f t="shared" si="18"/>
        <v>41091</v>
      </c>
    </row>
    <row r="17" spans="1:24" s="3" customFormat="1" ht="15" customHeight="1" thickBot="1">
      <c r="A17" s="43">
        <f t="shared" si="10"/>
        <v>18</v>
      </c>
      <c r="B17" s="44">
        <f t="shared" si="16"/>
        <v>41029</v>
      </c>
      <c r="C17" s="45">
        <f t="shared" si="16"/>
        <v>41030</v>
      </c>
      <c r="D17" s="45">
        <f t="shared" si="16"/>
        <v>41031</v>
      </c>
      <c r="E17" s="45">
        <f t="shared" si="16"/>
        <v>41032</v>
      </c>
      <c r="F17" s="45">
        <f t="shared" si="16"/>
        <v>41033</v>
      </c>
      <c r="G17" s="46">
        <f t="shared" si="16"/>
        <v>41034</v>
      </c>
      <c r="H17" s="47">
        <f t="shared" si="16"/>
        <v>41035</v>
      </c>
      <c r="I17" s="43">
        <f t="shared" si="12"/>
        <v>23</v>
      </c>
      <c r="J17" s="44">
        <f t="shared" si="17"/>
        <v>41064</v>
      </c>
      <c r="K17" s="45">
        <f t="shared" si="17"/>
        <v>41065</v>
      </c>
      <c r="L17" s="45">
        <f t="shared" si="17"/>
        <v>41066</v>
      </c>
      <c r="M17" s="45">
        <f t="shared" si="17"/>
        <v>41067</v>
      </c>
      <c r="N17" s="45">
        <f t="shared" si="17"/>
        <v>41068</v>
      </c>
      <c r="O17" s="46">
        <f t="shared" si="17"/>
        <v>41069</v>
      </c>
      <c r="P17" s="47">
        <f t="shared" si="17"/>
        <v>41070</v>
      </c>
      <c r="Q17" s="43">
        <f t="shared" si="14"/>
        <v>27</v>
      </c>
      <c r="R17" s="44">
        <f t="shared" si="18"/>
        <v>41092</v>
      </c>
      <c r="S17" s="45">
        <f t="shared" si="18"/>
        <v>41093</v>
      </c>
      <c r="T17" s="45">
        <f t="shared" si="18"/>
        <v>41094</v>
      </c>
      <c r="U17" s="45">
        <f t="shared" si="18"/>
        <v>41095</v>
      </c>
      <c r="V17" s="45">
        <f t="shared" si="18"/>
        <v>41096</v>
      </c>
      <c r="W17" s="46">
        <f t="shared" si="18"/>
        <v>41097</v>
      </c>
      <c r="X17" s="47">
        <f t="shared" si="18"/>
        <v>41098</v>
      </c>
    </row>
    <row r="18" spans="1:24" s="3" customFormat="1" ht="15" customHeight="1" thickBot="1" thickTop="1">
      <c r="A18" s="90">
        <f>DATE($A$1,7,1)</f>
        <v>41091</v>
      </c>
      <c r="B18" s="91"/>
      <c r="C18" s="91"/>
      <c r="D18" s="91"/>
      <c r="E18" s="91"/>
      <c r="F18" s="91"/>
      <c r="G18" s="91"/>
      <c r="H18" s="92"/>
      <c r="I18" s="93">
        <f>DATE($A$1,8,1)</f>
        <v>41122</v>
      </c>
      <c r="J18" s="94"/>
      <c r="K18" s="94"/>
      <c r="L18" s="94"/>
      <c r="M18" s="94"/>
      <c r="N18" s="94"/>
      <c r="O18" s="94"/>
      <c r="P18" s="95"/>
      <c r="Q18" s="90">
        <f>DATE($A$1,9,1)</f>
        <v>41153</v>
      </c>
      <c r="R18" s="91"/>
      <c r="S18" s="91"/>
      <c r="T18" s="91"/>
      <c r="U18" s="91"/>
      <c r="V18" s="91"/>
      <c r="W18" s="91"/>
      <c r="X18" s="92"/>
    </row>
    <row r="19" spans="1:24" s="3" customFormat="1" ht="15" customHeight="1">
      <c r="A19" s="29"/>
      <c r="B19" s="30" t="s">
        <v>45</v>
      </c>
      <c r="C19" s="31" t="s">
        <v>46</v>
      </c>
      <c r="D19" s="31" t="s">
        <v>47</v>
      </c>
      <c r="E19" s="31" t="s">
        <v>48</v>
      </c>
      <c r="F19" s="31" t="s">
        <v>49</v>
      </c>
      <c r="G19" s="32" t="s">
        <v>50</v>
      </c>
      <c r="H19" s="33" t="s">
        <v>51</v>
      </c>
      <c r="I19" s="48"/>
      <c r="J19" s="49" t="s">
        <v>45</v>
      </c>
      <c r="K19" s="50" t="s">
        <v>46</v>
      </c>
      <c r="L19" s="50" t="s">
        <v>47</v>
      </c>
      <c r="M19" s="50" t="s">
        <v>48</v>
      </c>
      <c r="N19" s="50" t="s">
        <v>49</v>
      </c>
      <c r="O19" s="51" t="s">
        <v>50</v>
      </c>
      <c r="P19" s="52" t="s">
        <v>51</v>
      </c>
      <c r="Q19" s="29"/>
      <c r="R19" s="30" t="s">
        <v>45</v>
      </c>
      <c r="S19" s="31" t="s">
        <v>46</v>
      </c>
      <c r="T19" s="31" t="s">
        <v>47</v>
      </c>
      <c r="U19" s="31" t="s">
        <v>48</v>
      </c>
      <c r="V19" s="31" t="s">
        <v>49</v>
      </c>
      <c r="W19" s="32" t="s">
        <v>50</v>
      </c>
      <c r="X19" s="33" t="s">
        <v>51</v>
      </c>
    </row>
    <row r="20" spans="1:24" s="3" customFormat="1" ht="15" customHeight="1">
      <c r="A20" s="34">
        <f aca="true" t="shared" si="19" ref="A20:A25">INT((B20-WEEKDAY(B20,2)-DATE(YEAR(B20+4-WEEKDAY(B20,2)),1,-10))/7)</f>
        <v>26</v>
      </c>
      <c r="B20" s="35">
        <f>A18-MOD(WEEKDAY(A18+6,2),7)</f>
        <v>41085</v>
      </c>
      <c r="C20" s="36">
        <f aca="true" t="shared" si="20" ref="C20:H20">B20+1</f>
        <v>41086</v>
      </c>
      <c r="D20" s="36">
        <f t="shared" si="20"/>
        <v>41087</v>
      </c>
      <c r="E20" s="36">
        <f t="shared" si="20"/>
        <v>41088</v>
      </c>
      <c r="F20" s="36">
        <f t="shared" si="20"/>
        <v>41089</v>
      </c>
      <c r="G20" s="37">
        <f t="shared" si="20"/>
        <v>41090</v>
      </c>
      <c r="H20" s="38">
        <f t="shared" si="20"/>
        <v>41091</v>
      </c>
      <c r="I20" s="34">
        <f aca="true" t="shared" si="21" ref="I20:I25">INT((J20-WEEKDAY(J20,2)-DATE(YEAR(J20+4-WEEKDAY(J20,2)),1,-10))/7)</f>
        <v>31</v>
      </c>
      <c r="J20" s="35">
        <f>I18-MOD(WEEKDAY(I18+6,2),7)</f>
        <v>41120</v>
      </c>
      <c r="K20" s="36">
        <f aca="true" t="shared" si="22" ref="K20:P20">J20+1</f>
        <v>41121</v>
      </c>
      <c r="L20" s="36">
        <f t="shared" si="22"/>
        <v>41122</v>
      </c>
      <c r="M20" s="36">
        <f t="shared" si="22"/>
        <v>41123</v>
      </c>
      <c r="N20" s="36">
        <f t="shared" si="22"/>
        <v>41124</v>
      </c>
      <c r="O20" s="37">
        <f t="shared" si="22"/>
        <v>41125</v>
      </c>
      <c r="P20" s="38">
        <f t="shared" si="22"/>
        <v>41126</v>
      </c>
      <c r="Q20" s="34">
        <f aca="true" t="shared" si="23" ref="Q20:Q25">INT((R20-WEEKDAY(R20,2)-DATE(YEAR(R20+4-WEEKDAY(R20,2)),1,-10))/7)</f>
        <v>35</v>
      </c>
      <c r="R20" s="35">
        <f>Q18-MOD(WEEKDAY(Q18+6,2),7)</f>
        <v>41148</v>
      </c>
      <c r="S20" s="36">
        <f aca="true" t="shared" si="24" ref="S20:X20">R20+1</f>
        <v>41149</v>
      </c>
      <c r="T20" s="36">
        <f t="shared" si="24"/>
        <v>41150</v>
      </c>
      <c r="U20" s="36">
        <f t="shared" si="24"/>
        <v>41151</v>
      </c>
      <c r="V20" s="36">
        <f t="shared" si="24"/>
        <v>41152</v>
      </c>
      <c r="W20" s="37">
        <f t="shared" si="24"/>
        <v>41153</v>
      </c>
      <c r="X20" s="38">
        <f t="shared" si="24"/>
        <v>41154</v>
      </c>
    </row>
    <row r="21" spans="1:24" s="3" customFormat="1" ht="15" customHeight="1">
      <c r="A21" s="34">
        <f t="shared" si="19"/>
        <v>27</v>
      </c>
      <c r="B21" s="39">
        <f aca="true" t="shared" si="25" ref="B21:H25">B20+7</f>
        <v>41092</v>
      </c>
      <c r="C21" s="40">
        <f t="shared" si="25"/>
        <v>41093</v>
      </c>
      <c r="D21" s="40">
        <f t="shared" si="25"/>
        <v>41094</v>
      </c>
      <c r="E21" s="40">
        <f t="shared" si="25"/>
        <v>41095</v>
      </c>
      <c r="F21" s="40">
        <f t="shared" si="25"/>
        <v>41096</v>
      </c>
      <c r="G21" s="41">
        <f t="shared" si="25"/>
        <v>41097</v>
      </c>
      <c r="H21" s="42">
        <f t="shared" si="25"/>
        <v>41098</v>
      </c>
      <c r="I21" s="34">
        <f t="shared" si="21"/>
        <v>32</v>
      </c>
      <c r="J21" s="39">
        <f aca="true" t="shared" si="26" ref="J21:P25">J20+7</f>
        <v>41127</v>
      </c>
      <c r="K21" s="40">
        <f t="shared" si="26"/>
        <v>41128</v>
      </c>
      <c r="L21" s="40">
        <f t="shared" si="26"/>
        <v>41129</v>
      </c>
      <c r="M21" s="40">
        <f t="shared" si="26"/>
        <v>41130</v>
      </c>
      <c r="N21" s="40">
        <f t="shared" si="26"/>
        <v>41131</v>
      </c>
      <c r="O21" s="41">
        <f t="shared" si="26"/>
        <v>41132</v>
      </c>
      <c r="P21" s="42">
        <f t="shared" si="26"/>
        <v>41133</v>
      </c>
      <c r="Q21" s="34">
        <f t="shared" si="23"/>
        <v>36</v>
      </c>
      <c r="R21" s="39">
        <f aca="true" t="shared" si="27" ref="R21:X25">R20+7</f>
        <v>41155</v>
      </c>
      <c r="S21" s="40">
        <f t="shared" si="27"/>
        <v>41156</v>
      </c>
      <c r="T21" s="40">
        <f t="shared" si="27"/>
        <v>41157</v>
      </c>
      <c r="U21" s="40">
        <f t="shared" si="27"/>
        <v>41158</v>
      </c>
      <c r="V21" s="40">
        <f t="shared" si="27"/>
        <v>41159</v>
      </c>
      <c r="W21" s="41">
        <f t="shared" si="27"/>
        <v>41160</v>
      </c>
      <c r="X21" s="42">
        <f t="shared" si="27"/>
        <v>41161</v>
      </c>
    </row>
    <row r="22" spans="1:24" s="3" customFormat="1" ht="15" customHeight="1">
      <c r="A22" s="34">
        <f t="shared" si="19"/>
        <v>28</v>
      </c>
      <c r="B22" s="39">
        <f t="shared" si="25"/>
        <v>41099</v>
      </c>
      <c r="C22" s="40">
        <f t="shared" si="25"/>
        <v>41100</v>
      </c>
      <c r="D22" s="40">
        <f t="shared" si="25"/>
        <v>41101</v>
      </c>
      <c r="E22" s="40">
        <f t="shared" si="25"/>
        <v>41102</v>
      </c>
      <c r="F22" s="40">
        <f t="shared" si="25"/>
        <v>41103</v>
      </c>
      <c r="G22" s="41">
        <f t="shared" si="25"/>
        <v>41104</v>
      </c>
      <c r="H22" s="42">
        <f t="shared" si="25"/>
        <v>41105</v>
      </c>
      <c r="I22" s="34">
        <f t="shared" si="21"/>
        <v>33</v>
      </c>
      <c r="J22" s="39">
        <f t="shared" si="26"/>
        <v>41134</v>
      </c>
      <c r="K22" s="40">
        <f t="shared" si="26"/>
        <v>41135</v>
      </c>
      <c r="L22" s="40">
        <f t="shared" si="26"/>
        <v>41136</v>
      </c>
      <c r="M22" s="40">
        <f t="shared" si="26"/>
        <v>41137</v>
      </c>
      <c r="N22" s="40">
        <f t="shared" si="26"/>
        <v>41138</v>
      </c>
      <c r="O22" s="41">
        <f t="shared" si="26"/>
        <v>41139</v>
      </c>
      <c r="P22" s="42">
        <f t="shared" si="26"/>
        <v>41140</v>
      </c>
      <c r="Q22" s="34">
        <f t="shared" si="23"/>
        <v>37</v>
      </c>
      <c r="R22" s="39">
        <f t="shared" si="27"/>
        <v>41162</v>
      </c>
      <c r="S22" s="40">
        <f t="shared" si="27"/>
        <v>41163</v>
      </c>
      <c r="T22" s="40">
        <f t="shared" si="27"/>
        <v>41164</v>
      </c>
      <c r="U22" s="40">
        <f t="shared" si="27"/>
        <v>41165</v>
      </c>
      <c r="V22" s="40">
        <f t="shared" si="27"/>
        <v>41166</v>
      </c>
      <c r="W22" s="41">
        <f t="shared" si="27"/>
        <v>41167</v>
      </c>
      <c r="X22" s="42">
        <f t="shared" si="27"/>
        <v>41168</v>
      </c>
    </row>
    <row r="23" spans="1:24" s="3" customFormat="1" ht="15" customHeight="1">
      <c r="A23" s="34">
        <f t="shared" si="19"/>
        <v>29</v>
      </c>
      <c r="B23" s="39">
        <f t="shared" si="25"/>
        <v>41106</v>
      </c>
      <c r="C23" s="40">
        <f t="shared" si="25"/>
        <v>41107</v>
      </c>
      <c r="D23" s="40">
        <f t="shared" si="25"/>
        <v>41108</v>
      </c>
      <c r="E23" s="40">
        <f t="shared" si="25"/>
        <v>41109</v>
      </c>
      <c r="F23" s="40">
        <f t="shared" si="25"/>
        <v>41110</v>
      </c>
      <c r="G23" s="41">
        <f t="shared" si="25"/>
        <v>41111</v>
      </c>
      <c r="H23" s="42">
        <f t="shared" si="25"/>
        <v>41112</v>
      </c>
      <c r="I23" s="34">
        <f t="shared" si="21"/>
        <v>34</v>
      </c>
      <c r="J23" s="39">
        <f t="shared" si="26"/>
        <v>41141</v>
      </c>
      <c r="K23" s="40">
        <f t="shared" si="26"/>
        <v>41142</v>
      </c>
      <c r="L23" s="40">
        <f t="shared" si="26"/>
        <v>41143</v>
      </c>
      <c r="M23" s="40">
        <f t="shared" si="26"/>
        <v>41144</v>
      </c>
      <c r="N23" s="40">
        <f t="shared" si="26"/>
        <v>41145</v>
      </c>
      <c r="O23" s="41">
        <f t="shared" si="26"/>
        <v>41146</v>
      </c>
      <c r="P23" s="42">
        <f t="shared" si="26"/>
        <v>41147</v>
      </c>
      <c r="Q23" s="34">
        <f t="shared" si="23"/>
        <v>38</v>
      </c>
      <c r="R23" s="39">
        <f t="shared" si="27"/>
        <v>41169</v>
      </c>
      <c r="S23" s="40">
        <f t="shared" si="27"/>
        <v>41170</v>
      </c>
      <c r="T23" s="40">
        <f t="shared" si="27"/>
        <v>41171</v>
      </c>
      <c r="U23" s="40">
        <f t="shared" si="27"/>
        <v>41172</v>
      </c>
      <c r="V23" s="40">
        <f t="shared" si="27"/>
        <v>41173</v>
      </c>
      <c r="W23" s="41">
        <f t="shared" si="27"/>
        <v>41174</v>
      </c>
      <c r="X23" s="42">
        <f t="shared" si="27"/>
        <v>41175</v>
      </c>
    </row>
    <row r="24" spans="1:24" s="3" customFormat="1" ht="15" customHeight="1">
      <c r="A24" s="34">
        <f t="shared" si="19"/>
        <v>30</v>
      </c>
      <c r="B24" s="39">
        <f t="shared" si="25"/>
        <v>41113</v>
      </c>
      <c r="C24" s="40">
        <f t="shared" si="25"/>
        <v>41114</v>
      </c>
      <c r="D24" s="40">
        <f t="shared" si="25"/>
        <v>41115</v>
      </c>
      <c r="E24" s="40">
        <f t="shared" si="25"/>
        <v>41116</v>
      </c>
      <c r="F24" s="40">
        <f t="shared" si="25"/>
        <v>41117</v>
      </c>
      <c r="G24" s="41">
        <f t="shared" si="25"/>
        <v>41118</v>
      </c>
      <c r="H24" s="42">
        <f t="shared" si="25"/>
        <v>41119</v>
      </c>
      <c r="I24" s="34">
        <f t="shared" si="21"/>
        <v>35</v>
      </c>
      <c r="J24" s="39">
        <f t="shared" si="26"/>
        <v>41148</v>
      </c>
      <c r="K24" s="40">
        <f t="shared" si="26"/>
        <v>41149</v>
      </c>
      <c r="L24" s="40">
        <f t="shared" si="26"/>
        <v>41150</v>
      </c>
      <c r="M24" s="40">
        <f t="shared" si="26"/>
        <v>41151</v>
      </c>
      <c r="N24" s="40">
        <f t="shared" si="26"/>
        <v>41152</v>
      </c>
      <c r="O24" s="41">
        <f t="shared" si="26"/>
        <v>41153</v>
      </c>
      <c r="P24" s="42">
        <f t="shared" si="26"/>
        <v>41154</v>
      </c>
      <c r="Q24" s="34">
        <f t="shared" si="23"/>
        <v>39</v>
      </c>
      <c r="R24" s="39">
        <f t="shared" si="27"/>
        <v>41176</v>
      </c>
      <c r="S24" s="40">
        <f t="shared" si="27"/>
        <v>41177</v>
      </c>
      <c r="T24" s="40">
        <f t="shared" si="27"/>
        <v>41178</v>
      </c>
      <c r="U24" s="40">
        <f t="shared" si="27"/>
        <v>41179</v>
      </c>
      <c r="V24" s="40">
        <f t="shared" si="27"/>
        <v>41180</v>
      </c>
      <c r="W24" s="41">
        <f t="shared" si="27"/>
        <v>41181</v>
      </c>
      <c r="X24" s="42">
        <f t="shared" si="27"/>
        <v>41182</v>
      </c>
    </row>
    <row r="25" spans="1:24" s="3" customFormat="1" ht="15" customHeight="1" thickBot="1">
      <c r="A25" s="43">
        <f t="shared" si="19"/>
        <v>31</v>
      </c>
      <c r="B25" s="44">
        <f t="shared" si="25"/>
        <v>41120</v>
      </c>
      <c r="C25" s="45">
        <f t="shared" si="25"/>
        <v>41121</v>
      </c>
      <c r="D25" s="45">
        <f t="shared" si="25"/>
        <v>41122</v>
      </c>
      <c r="E25" s="45">
        <f t="shared" si="25"/>
        <v>41123</v>
      </c>
      <c r="F25" s="45">
        <f t="shared" si="25"/>
        <v>41124</v>
      </c>
      <c r="G25" s="46">
        <f t="shared" si="25"/>
        <v>41125</v>
      </c>
      <c r="H25" s="47">
        <f t="shared" si="25"/>
        <v>41126</v>
      </c>
      <c r="I25" s="43">
        <f t="shared" si="21"/>
        <v>36</v>
      </c>
      <c r="J25" s="44">
        <f t="shared" si="26"/>
        <v>41155</v>
      </c>
      <c r="K25" s="45">
        <f t="shared" si="26"/>
        <v>41156</v>
      </c>
      <c r="L25" s="45">
        <f t="shared" si="26"/>
        <v>41157</v>
      </c>
      <c r="M25" s="45">
        <f t="shared" si="26"/>
        <v>41158</v>
      </c>
      <c r="N25" s="45">
        <f t="shared" si="26"/>
        <v>41159</v>
      </c>
      <c r="O25" s="46">
        <f t="shared" si="26"/>
        <v>41160</v>
      </c>
      <c r="P25" s="47">
        <f t="shared" si="26"/>
        <v>41161</v>
      </c>
      <c r="Q25" s="43">
        <f t="shared" si="23"/>
        <v>40</v>
      </c>
      <c r="R25" s="44">
        <f t="shared" si="27"/>
        <v>41183</v>
      </c>
      <c r="S25" s="45">
        <f t="shared" si="27"/>
        <v>41184</v>
      </c>
      <c r="T25" s="45">
        <f t="shared" si="27"/>
        <v>41185</v>
      </c>
      <c r="U25" s="45">
        <f t="shared" si="27"/>
        <v>41186</v>
      </c>
      <c r="V25" s="45">
        <f t="shared" si="27"/>
        <v>41187</v>
      </c>
      <c r="W25" s="46">
        <f t="shared" si="27"/>
        <v>41188</v>
      </c>
      <c r="X25" s="47">
        <f t="shared" si="27"/>
        <v>41189</v>
      </c>
    </row>
    <row r="26" spans="1:24" s="3" customFormat="1" ht="15" customHeight="1" thickTop="1">
      <c r="A26" s="90">
        <f>DATE($A$1,10,1)</f>
        <v>41183</v>
      </c>
      <c r="B26" s="91"/>
      <c r="C26" s="91"/>
      <c r="D26" s="91"/>
      <c r="E26" s="91"/>
      <c r="F26" s="91"/>
      <c r="G26" s="91"/>
      <c r="H26" s="92"/>
      <c r="I26" s="90">
        <f>DATE($A$1,11,1)</f>
        <v>41214</v>
      </c>
      <c r="J26" s="91"/>
      <c r="K26" s="91"/>
      <c r="L26" s="91"/>
      <c r="M26" s="91"/>
      <c r="N26" s="91"/>
      <c r="O26" s="91"/>
      <c r="P26" s="92"/>
      <c r="Q26" s="90">
        <f>DATE($A$1,12,1)</f>
        <v>41244</v>
      </c>
      <c r="R26" s="91"/>
      <c r="S26" s="91"/>
      <c r="T26" s="91"/>
      <c r="U26" s="91"/>
      <c r="V26" s="91"/>
      <c r="W26" s="91"/>
      <c r="X26" s="92"/>
    </row>
    <row r="27" spans="1:24" s="3" customFormat="1" ht="15" customHeight="1">
      <c r="A27" s="29"/>
      <c r="B27" s="30" t="s">
        <v>45</v>
      </c>
      <c r="C27" s="31" t="s">
        <v>46</v>
      </c>
      <c r="D27" s="31" t="s">
        <v>47</v>
      </c>
      <c r="E27" s="31" t="s">
        <v>48</v>
      </c>
      <c r="F27" s="31" t="s">
        <v>49</v>
      </c>
      <c r="G27" s="32" t="s">
        <v>50</v>
      </c>
      <c r="H27" s="33" t="s">
        <v>51</v>
      </c>
      <c r="I27" s="29"/>
      <c r="J27" s="30" t="s">
        <v>45</v>
      </c>
      <c r="K27" s="31" t="s">
        <v>46</v>
      </c>
      <c r="L27" s="31" t="s">
        <v>47</v>
      </c>
      <c r="M27" s="31" t="s">
        <v>48</v>
      </c>
      <c r="N27" s="31" t="s">
        <v>49</v>
      </c>
      <c r="O27" s="32" t="s">
        <v>50</v>
      </c>
      <c r="P27" s="33" t="s">
        <v>51</v>
      </c>
      <c r="Q27" s="29"/>
      <c r="R27" s="30" t="s">
        <v>45</v>
      </c>
      <c r="S27" s="31" t="s">
        <v>46</v>
      </c>
      <c r="T27" s="31" t="s">
        <v>47</v>
      </c>
      <c r="U27" s="31" t="s">
        <v>48</v>
      </c>
      <c r="V27" s="31" t="s">
        <v>49</v>
      </c>
      <c r="W27" s="32" t="s">
        <v>50</v>
      </c>
      <c r="X27" s="33" t="s">
        <v>51</v>
      </c>
    </row>
    <row r="28" spans="1:24" s="3" customFormat="1" ht="15" customHeight="1">
      <c r="A28" s="34">
        <f aca="true" t="shared" si="28" ref="A28:A33">INT((B28-WEEKDAY(B28,2)-DATE(YEAR(B28+4-WEEKDAY(B28,2)),1,-10))/7)</f>
        <v>40</v>
      </c>
      <c r="B28" s="35">
        <f>A26-MOD(WEEKDAY(A26+6,2),7)</f>
        <v>41183</v>
      </c>
      <c r="C28" s="36">
        <f aca="true" t="shared" si="29" ref="C28:H28">B28+1</f>
        <v>41184</v>
      </c>
      <c r="D28" s="36">
        <f t="shared" si="29"/>
        <v>41185</v>
      </c>
      <c r="E28" s="36">
        <f t="shared" si="29"/>
        <v>41186</v>
      </c>
      <c r="F28" s="36">
        <f t="shared" si="29"/>
        <v>41187</v>
      </c>
      <c r="G28" s="37">
        <f t="shared" si="29"/>
        <v>41188</v>
      </c>
      <c r="H28" s="38">
        <f t="shared" si="29"/>
        <v>41189</v>
      </c>
      <c r="I28" s="34">
        <f aca="true" t="shared" si="30" ref="I28:I33">INT((J28-WEEKDAY(J28,2)-DATE(YEAR(J28+4-WEEKDAY(J28,2)),1,-10))/7)</f>
        <v>44</v>
      </c>
      <c r="J28" s="35">
        <f>I26-MOD(WEEKDAY(I26+6,2),7)</f>
        <v>41211</v>
      </c>
      <c r="K28" s="36">
        <f aca="true" t="shared" si="31" ref="K28:P28">J28+1</f>
        <v>41212</v>
      </c>
      <c r="L28" s="36">
        <f t="shared" si="31"/>
        <v>41213</v>
      </c>
      <c r="M28" s="36">
        <f t="shared" si="31"/>
        <v>41214</v>
      </c>
      <c r="N28" s="36">
        <f t="shared" si="31"/>
        <v>41215</v>
      </c>
      <c r="O28" s="37">
        <f t="shared" si="31"/>
        <v>41216</v>
      </c>
      <c r="P28" s="38">
        <f t="shared" si="31"/>
        <v>41217</v>
      </c>
      <c r="Q28" s="34">
        <f aca="true" t="shared" si="32" ref="Q28:Q33">INT((R28-WEEKDAY(R28,2)-DATE(YEAR(R28+4-WEEKDAY(R28,2)),1,-10))/7)</f>
        <v>48</v>
      </c>
      <c r="R28" s="35">
        <f>Q26-MOD(WEEKDAY(Q26+6,2),7)</f>
        <v>41239</v>
      </c>
      <c r="S28" s="36">
        <f aca="true" t="shared" si="33" ref="S28:X28">R28+1</f>
        <v>41240</v>
      </c>
      <c r="T28" s="36">
        <f t="shared" si="33"/>
        <v>41241</v>
      </c>
      <c r="U28" s="36">
        <f t="shared" si="33"/>
        <v>41242</v>
      </c>
      <c r="V28" s="36">
        <f t="shared" si="33"/>
        <v>41243</v>
      </c>
      <c r="W28" s="37">
        <f t="shared" si="33"/>
        <v>41244</v>
      </c>
      <c r="X28" s="38">
        <f t="shared" si="33"/>
        <v>41245</v>
      </c>
    </row>
    <row r="29" spans="1:24" s="3" customFormat="1" ht="15" customHeight="1">
      <c r="A29" s="34">
        <f t="shared" si="28"/>
        <v>41</v>
      </c>
      <c r="B29" s="39">
        <f aca="true" t="shared" si="34" ref="B29:H33">B28+7</f>
        <v>41190</v>
      </c>
      <c r="C29" s="40">
        <f t="shared" si="34"/>
        <v>41191</v>
      </c>
      <c r="D29" s="40">
        <f t="shared" si="34"/>
        <v>41192</v>
      </c>
      <c r="E29" s="40">
        <f t="shared" si="34"/>
        <v>41193</v>
      </c>
      <c r="F29" s="40">
        <f t="shared" si="34"/>
        <v>41194</v>
      </c>
      <c r="G29" s="41">
        <f t="shared" si="34"/>
        <v>41195</v>
      </c>
      <c r="H29" s="42">
        <f t="shared" si="34"/>
        <v>41196</v>
      </c>
      <c r="I29" s="34">
        <f t="shared" si="30"/>
        <v>45</v>
      </c>
      <c r="J29" s="39">
        <f aca="true" t="shared" si="35" ref="J29:P33">J28+7</f>
        <v>41218</v>
      </c>
      <c r="K29" s="40">
        <f t="shared" si="35"/>
        <v>41219</v>
      </c>
      <c r="L29" s="40">
        <f t="shared" si="35"/>
        <v>41220</v>
      </c>
      <c r="M29" s="40">
        <f t="shared" si="35"/>
        <v>41221</v>
      </c>
      <c r="N29" s="40">
        <f t="shared" si="35"/>
        <v>41222</v>
      </c>
      <c r="O29" s="41">
        <f t="shared" si="35"/>
        <v>41223</v>
      </c>
      <c r="P29" s="42">
        <f t="shared" si="35"/>
        <v>41224</v>
      </c>
      <c r="Q29" s="34">
        <f t="shared" si="32"/>
        <v>49</v>
      </c>
      <c r="R29" s="39">
        <f aca="true" t="shared" si="36" ref="R29:X33">R28+7</f>
        <v>41246</v>
      </c>
      <c r="S29" s="40">
        <f t="shared" si="36"/>
        <v>41247</v>
      </c>
      <c r="T29" s="40">
        <f t="shared" si="36"/>
        <v>41248</v>
      </c>
      <c r="U29" s="40">
        <f t="shared" si="36"/>
        <v>41249</v>
      </c>
      <c r="V29" s="40">
        <f t="shared" si="36"/>
        <v>41250</v>
      </c>
      <c r="W29" s="41">
        <f t="shared" si="36"/>
        <v>41251</v>
      </c>
      <c r="X29" s="42">
        <f t="shared" si="36"/>
        <v>41252</v>
      </c>
    </row>
    <row r="30" spans="1:24" s="3" customFormat="1" ht="15" customHeight="1">
      <c r="A30" s="34">
        <f t="shared" si="28"/>
        <v>42</v>
      </c>
      <c r="B30" s="39">
        <f t="shared" si="34"/>
        <v>41197</v>
      </c>
      <c r="C30" s="40">
        <f t="shared" si="34"/>
        <v>41198</v>
      </c>
      <c r="D30" s="40">
        <f t="shared" si="34"/>
        <v>41199</v>
      </c>
      <c r="E30" s="40">
        <f t="shared" si="34"/>
        <v>41200</v>
      </c>
      <c r="F30" s="40">
        <f t="shared" si="34"/>
        <v>41201</v>
      </c>
      <c r="G30" s="41">
        <f t="shared" si="34"/>
        <v>41202</v>
      </c>
      <c r="H30" s="42">
        <f t="shared" si="34"/>
        <v>41203</v>
      </c>
      <c r="I30" s="34">
        <f t="shared" si="30"/>
        <v>46</v>
      </c>
      <c r="J30" s="39">
        <f t="shared" si="35"/>
        <v>41225</v>
      </c>
      <c r="K30" s="40">
        <f t="shared" si="35"/>
        <v>41226</v>
      </c>
      <c r="L30" s="40">
        <f t="shared" si="35"/>
        <v>41227</v>
      </c>
      <c r="M30" s="40">
        <f t="shared" si="35"/>
        <v>41228</v>
      </c>
      <c r="N30" s="40">
        <f t="shared" si="35"/>
        <v>41229</v>
      </c>
      <c r="O30" s="41">
        <f t="shared" si="35"/>
        <v>41230</v>
      </c>
      <c r="P30" s="42">
        <f t="shared" si="35"/>
        <v>41231</v>
      </c>
      <c r="Q30" s="34">
        <f t="shared" si="32"/>
        <v>50</v>
      </c>
      <c r="R30" s="39">
        <f t="shared" si="36"/>
        <v>41253</v>
      </c>
      <c r="S30" s="40">
        <f t="shared" si="36"/>
        <v>41254</v>
      </c>
      <c r="T30" s="40">
        <f t="shared" si="36"/>
        <v>41255</v>
      </c>
      <c r="U30" s="40">
        <f t="shared" si="36"/>
        <v>41256</v>
      </c>
      <c r="V30" s="40">
        <f t="shared" si="36"/>
        <v>41257</v>
      </c>
      <c r="W30" s="41">
        <f t="shared" si="36"/>
        <v>41258</v>
      </c>
      <c r="X30" s="42">
        <f t="shared" si="36"/>
        <v>41259</v>
      </c>
    </row>
    <row r="31" spans="1:24" s="3" customFormat="1" ht="15" customHeight="1">
      <c r="A31" s="34">
        <f t="shared" si="28"/>
        <v>43</v>
      </c>
      <c r="B31" s="39">
        <f t="shared" si="34"/>
        <v>41204</v>
      </c>
      <c r="C31" s="40">
        <f t="shared" si="34"/>
        <v>41205</v>
      </c>
      <c r="D31" s="40">
        <f t="shared" si="34"/>
        <v>41206</v>
      </c>
      <c r="E31" s="40">
        <f t="shared" si="34"/>
        <v>41207</v>
      </c>
      <c r="F31" s="40">
        <f t="shared" si="34"/>
        <v>41208</v>
      </c>
      <c r="G31" s="41">
        <f t="shared" si="34"/>
        <v>41209</v>
      </c>
      <c r="H31" s="42">
        <f t="shared" si="34"/>
        <v>41210</v>
      </c>
      <c r="I31" s="34">
        <f t="shared" si="30"/>
        <v>47</v>
      </c>
      <c r="J31" s="39">
        <f t="shared" si="35"/>
        <v>41232</v>
      </c>
      <c r="K31" s="40">
        <f t="shared" si="35"/>
        <v>41233</v>
      </c>
      <c r="L31" s="40">
        <f t="shared" si="35"/>
        <v>41234</v>
      </c>
      <c r="M31" s="40">
        <f t="shared" si="35"/>
        <v>41235</v>
      </c>
      <c r="N31" s="40">
        <f t="shared" si="35"/>
        <v>41236</v>
      </c>
      <c r="O31" s="41">
        <f t="shared" si="35"/>
        <v>41237</v>
      </c>
      <c r="P31" s="42">
        <f t="shared" si="35"/>
        <v>41238</v>
      </c>
      <c r="Q31" s="34">
        <f t="shared" si="32"/>
        <v>51</v>
      </c>
      <c r="R31" s="39">
        <f t="shared" si="36"/>
        <v>41260</v>
      </c>
      <c r="S31" s="40">
        <f t="shared" si="36"/>
        <v>41261</v>
      </c>
      <c r="T31" s="40">
        <f t="shared" si="36"/>
        <v>41262</v>
      </c>
      <c r="U31" s="40">
        <f t="shared" si="36"/>
        <v>41263</v>
      </c>
      <c r="V31" s="40">
        <f t="shared" si="36"/>
        <v>41264</v>
      </c>
      <c r="W31" s="41">
        <f t="shared" si="36"/>
        <v>41265</v>
      </c>
      <c r="X31" s="42">
        <f t="shared" si="36"/>
        <v>41266</v>
      </c>
    </row>
    <row r="32" spans="1:24" s="3" customFormat="1" ht="15" customHeight="1">
      <c r="A32" s="34">
        <f t="shared" si="28"/>
        <v>44</v>
      </c>
      <c r="B32" s="39">
        <f t="shared" si="34"/>
        <v>41211</v>
      </c>
      <c r="C32" s="40">
        <f t="shared" si="34"/>
        <v>41212</v>
      </c>
      <c r="D32" s="40">
        <f t="shared" si="34"/>
        <v>41213</v>
      </c>
      <c r="E32" s="40">
        <f t="shared" si="34"/>
        <v>41214</v>
      </c>
      <c r="F32" s="40">
        <f t="shared" si="34"/>
        <v>41215</v>
      </c>
      <c r="G32" s="41">
        <f t="shared" si="34"/>
        <v>41216</v>
      </c>
      <c r="H32" s="42">
        <f t="shared" si="34"/>
        <v>41217</v>
      </c>
      <c r="I32" s="34">
        <f t="shared" si="30"/>
        <v>48</v>
      </c>
      <c r="J32" s="39">
        <f t="shared" si="35"/>
        <v>41239</v>
      </c>
      <c r="K32" s="40">
        <f t="shared" si="35"/>
        <v>41240</v>
      </c>
      <c r="L32" s="40">
        <f t="shared" si="35"/>
        <v>41241</v>
      </c>
      <c r="M32" s="40">
        <f t="shared" si="35"/>
        <v>41242</v>
      </c>
      <c r="N32" s="40">
        <f t="shared" si="35"/>
        <v>41243</v>
      </c>
      <c r="O32" s="41">
        <f t="shared" si="35"/>
        <v>41244</v>
      </c>
      <c r="P32" s="42">
        <f t="shared" si="35"/>
        <v>41245</v>
      </c>
      <c r="Q32" s="34">
        <f t="shared" si="32"/>
        <v>52</v>
      </c>
      <c r="R32" s="39">
        <f t="shared" si="36"/>
        <v>41267</v>
      </c>
      <c r="S32" s="40">
        <f t="shared" si="36"/>
        <v>41268</v>
      </c>
      <c r="T32" s="40">
        <f t="shared" si="36"/>
        <v>41269</v>
      </c>
      <c r="U32" s="40">
        <f t="shared" si="36"/>
        <v>41270</v>
      </c>
      <c r="V32" s="40">
        <f t="shared" si="36"/>
        <v>41271</v>
      </c>
      <c r="W32" s="41">
        <f t="shared" si="36"/>
        <v>41272</v>
      </c>
      <c r="X32" s="42">
        <f t="shared" si="36"/>
        <v>41273</v>
      </c>
    </row>
    <row r="33" spans="1:24" s="3" customFormat="1" ht="15" customHeight="1" thickBot="1">
      <c r="A33" s="43">
        <f t="shared" si="28"/>
        <v>45</v>
      </c>
      <c r="B33" s="44">
        <f t="shared" si="34"/>
        <v>41218</v>
      </c>
      <c r="C33" s="45">
        <f t="shared" si="34"/>
        <v>41219</v>
      </c>
      <c r="D33" s="45">
        <f t="shared" si="34"/>
        <v>41220</v>
      </c>
      <c r="E33" s="45">
        <f t="shared" si="34"/>
        <v>41221</v>
      </c>
      <c r="F33" s="45">
        <f t="shared" si="34"/>
        <v>41222</v>
      </c>
      <c r="G33" s="46">
        <f t="shared" si="34"/>
        <v>41223</v>
      </c>
      <c r="H33" s="47">
        <f t="shared" si="34"/>
        <v>41224</v>
      </c>
      <c r="I33" s="43">
        <f t="shared" si="30"/>
        <v>49</v>
      </c>
      <c r="J33" s="44">
        <f t="shared" si="35"/>
        <v>41246</v>
      </c>
      <c r="K33" s="45">
        <f t="shared" si="35"/>
        <v>41247</v>
      </c>
      <c r="L33" s="45">
        <f t="shared" si="35"/>
        <v>41248</v>
      </c>
      <c r="M33" s="45">
        <f t="shared" si="35"/>
        <v>41249</v>
      </c>
      <c r="N33" s="45">
        <f t="shared" si="35"/>
        <v>41250</v>
      </c>
      <c r="O33" s="46">
        <f t="shared" si="35"/>
        <v>41251</v>
      </c>
      <c r="P33" s="47">
        <f t="shared" si="35"/>
        <v>41252</v>
      </c>
      <c r="Q33" s="43">
        <f t="shared" si="32"/>
        <v>1</v>
      </c>
      <c r="R33" s="44">
        <f t="shared" si="36"/>
        <v>41274</v>
      </c>
      <c r="S33" s="45">
        <f t="shared" si="36"/>
        <v>41275</v>
      </c>
      <c r="T33" s="45">
        <f t="shared" si="36"/>
        <v>41276</v>
      </c>
      <c r="U33" s="45">
        <f t="shared" si="36"/>
        <v>41277</v>
      </c>
      <c r="V33" s="45">
        <f t="shared" si="36"/>
        <v>41278</v>
      </c>
      <c r="W33" s="46">
        <f t="shared" si="36"/>
        <v>41279</v>
      </c>
      <c r="X33" s="47">
        <f t="shared" si="36"/>
        <v>41280</v>
      </c>
    </row>
    <row r="34" ht="13.5" thickTop="1"/>
  </sheetData>
  <sheetProtection password="D5D9" sheet="1" objects="1" scenarios="1"/>
  <mergeCells count="13">
    <mergeCell ref="A2:H2"/>
    <mergeCell ref="I2:P2"/>
    <mergeCell ref="Q2:X2"/>
    <mergeCell ref="A1:X1"/>
    <mergeCell ref="A26:H26"/>
    <mergeCell ref="I26:P26"/>
    <mergeCell ref="Q26:X26"/>
    <mergeCell ref="A10:H10"/>
    <mergeCell ref="I10:P10"/>
    <mergeCell ref="Q10:X10"/>
    <mergeCell ref="A18:H18"/>
    <mergeCell ref="I18:P18"/>
    <mergeCell ref="Q18:X18"/>
  </mergeCells>
  <conditionalFormatting sqref="B4:H9">
    <cfRule type="expression" priority="1" dxfId="0" stopIfTrue="1">
      <formula>MONTH(B4)&lt;&gt;1</formula>
    </cfRule>
  </conditionalFormatting>
  <conditionalFormatting sqref="J4:P9">
    <cfRule type="expression" priority="2" dxfId="0" stopIfTrue="1">
      <formula>MONTH(J4)&lt;&gt;2</formula>
    </cfRule>
  </conditionalFormatting>
  <conditionalFormatting sqref="R4:X9">
    <cfRule type="expression" priority="3" dxfId="0" stopIfTrue="1">
      <formula>MONTH(R4)&lt;&gt;3</formula>
    </cfRule>
  </conditionalFormatting>
  <conditionalFormatting sqref="A4:A9">
    <cfRule type="expression" priority="4" dxfId="0" stopIfTrue="1">
      <formula>AND(MONTH(B4)&lt;&gt;1,MONTH(H4)&lt;&gt;1)</formula>
    </cfRule>
  </conditionalFormatting>
  <conditionalFormatting sqref="I4:I9">
    <cfRule type="expression" priority="5" dxfId="0" stopIfTrue="1">
      <formula>AND(MONTH(J4)&lt;&gt;2,MONTH(P4)&lt;&gt;2)</formula>
    </cfRule>
  </conditionalFormatting>
  <conditionalFormatting sqref="Q4:Q9">
    <cfRule type="expression" priority="6" dxfId="0" stopIfTrue="1">
      <formula>AND(MONTH(R4)&lt;&gt;3,MONTH(X4)&lt;&gt;3)</formula>
    </cfRule>
  </conditionalFormatting>
  <conditionalFormatting sqref="B12:H17">
    <cfRule type="expression" priority="7" dxfId="0" stopIfTrue="1">
      <formula>MONTH(B12)&lt;&gt;4</formula>
    </cfRule>
  </conditionalFormatting>
  <conditionalFormatting sqref="J12:P17">
    <cfRule type="expression" priority="8" dxfId="0" stopIfTrue="1">
      <formula>MONTH(J12)&lt;&gt;5</formula>
    </cfRule>
  </conditionalFormatting>
  <conditionalFormatting sqref="R12:X17">
    <cfRule type="expression" priority="9" dxfId="0" stopIfTrue="1">
      <formula>MONTH(R12)&lt;&gt;6</formula>
    </cfRule>
  </conditionalFormatting>
  <conditionalFormatting sqref="A12:A17">
    <cfRule type="expression" priority="10" dxfId="0" stopIfTrue="1">
      <formula>AND(MONTH(B12)&lt;&gt;4,MONTH(H12)&lt;&gt;4)</formula>
    </cfRule>
  </conditionalFormatting>
  <conditionalFormatting sqref="I12:I17">
    <cfRule type="expression" priority="11" dxfId="0" stopIfTrue="1">
      <formula>AND(MONTH(J12)&lt;&gt;5,MONTH(P12)&lt;&gt;5)</formula>
    </cfRule>
  </conditionalFormatting>
  <conditionalFormatting sqref="Q12:Q17">
    <cfRule type="expression" priority="12" dxfId="0" stopIfTrue="1">
      <formula>AND(MONTH(R12)&lt;&gt;6,MONTH(X12)&lt;&gt;6)</formula>
    </cfRule>
  </conditionalFormatting>
  <conditionalFormatting sqref="B20:H25">
    <cfRule type="expression" priority="13" dxfId="0" stopIfTrue="1">
      <formula>MONTH(B20)&lt;&gt;7</formula>
    </cfRule>
  </conditionalFormatting>
  <conditionalFormatting sqref="J20:P25">
    <cfRule type="expression" priority="14" dxfId="0" stopIfTrue="1">
      <formula>MONTH(J20)&lt;&gt;8</formula>
    </cfRule>
  </conditionalFormatting>
  <conditionalFormatting sqref="R20:X25">
    <cfRule type="expression" priority="15" dxfId="0" stopIfTrue="1">
      <formula>MONTH(R20)&lt;&gt;9</formula>
    </cfRule>
  </conditionalFormatting>
  <conditionalFormatting sqref="A20:A25">
    <cfRule type="expression" priority="16" dxfId="0" stopIfTrue="1">
      <formula>AND(MONTH(B20)&lt;&gt;7,MONTH(H20)&lt;&gt;7)</formula>
    </cfRule>
  </conditionalFormatting>
  <conditionalFormatting sqref="I20:I25">
    <cfRule type="expression" priority="17" dxfId="0" stopIfTrue="1">
      <formula>AND(MONTH(J20)&lt;&gt;8,MONTH(P20)&lt;&gt;8)</formula>
    </cfRule>
  </conditionalFormatting>
  <conditionalFormatting sqref="Q20:Q25">
    <cfRule type="expression" priority="18" dxfId="0" stopIfTrue="1">
      <formula>AND(MONTH(R20)&lt;&gt;9,MONTH(X20)&lt;&gt;9)</formula>
    </cfRule>
  </conditionalFormatting>
  <conditionalFormatting sqref="A28:A33">
    <cfRule type="expression" priority="19" dxfId="0" stopIfTrue="1">
      <formula>AND(MONTH(B28)&lt;&gt;10,MONTH(H28)&lt;&gt;10)</formula>
    </cfRule>
  </conditionalFormatting>
  <conditionalFormatting sqref="I28:I33">
    <cfRule type="expression" priority="20" dxfId="0" stopIfTrue="1">
      <formula>AND(MONTH(J28)&lt;&gt;11,MONTH(P28)&lt;&gt;11)</formula>
    </cfRule>
  </conditionalFormatting>
  <conditionalFormatting sqref="Q28:Q33">
    <cfRule type="expression" priority="21" dxfId="0" stopIfTrue="1">
      <formula>AND(MONTH(R28)&lt;&gt;12,MONTH(X28)&lt;&gt;12)</formula>
    </cfRule>
  </conditionalFormatting>
  <conditionalFormatting sqref="B28:H33">
    <cfRule type="expression" priority="22" dxfId="0" stopIfTrue="1">
      <formula>MONTH(B28)&lt;&gt;10</formula>
    </cfRule>
  </conditionalFormatting>
  <conditionalFormatting sqref="J28:P33">
    <cfRule type="expression" priority="23" dxfId="0" stopIfTrue="1">
      <formula>MONTH(J28)&lt;&gt;11</formula>
    </cfRule>
  </conditionalFormatting>
  <conditionalFormatting sqref="R28:X33">
    <cfRule type="expression" priority="24" dxfId="0" stopIfTrue="1">
      <formula>MONTH(R28)&lt;&gt;12</formula>
    </cfRule>
  </conditionalFormatting>
  <printOptions horizontalCentered="1" verticalCentered="1"/>
  <pageMargins left="0.1968503937007874" right="0.1968503937007874" top="0.1968503937007874" bottom="0.31496062992125984" header="0" footer="0.15748031496062992"/>
  <pageSetup fitToHeight="1" fitToWidth="1" horizontalDpi="300" verticalDpi="300" orientation="portrait" paperSize="9" r:id="rId1"/>
  <headerFooter alignWithMargins="0">
    <oddFooter>&amp;Rwilfert.de</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AF25"/>
  <sheetViews>
    <sheetView showGridLines="0" showRowColHeaders="0" zoomScalePageLayoutView="0" workbookViewId="0" topLeftCell="A1">
      <selection activeCell="A1" sqref="A1:AF1"/>
    </sheetView>
  </sheetViews>
  <sheetFormatPr defaultColWidth="11.421875" defaultRowHeight="12.75"/>
  <cols>
    <col min="1" max="32" width="3.00390625" style="0" customWidth="1"/>
  </cols>
  <sheetData>
    <row r="1" spans="1:32" ht="26.25" customHeight="1" thickBot="1">
      <c r="A1" s="99">
        <f>Einstellungen!C4</f>
        <v>2012</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1:32" ht="15" customHeight="1" thickTop="1">
      <c r="A2" s="96">
        <f>DATE($A$1,1,1)</f>
        <v>40909</v>
      </c>
      <c r="B2" s="97"/>
      <c r="C2" s="97"/>
      <c r="D2" s="97"/>
      <c r="E2" s="97"/>
      <c r="F2" s="97"/>
      <c r="G2" s="97"/>
      <c r="H2" s="98"/>
      <c r="I2" s="96">
        <f>DATE($A$1,2,1)</f>
        <v>40940</v>
      </c>
      <c r="J2" s="97"/>
      <c r="K2" s="97"/>
      <c r="L2" s="97"/>
      <c r="M2" s="97"/>
      <c r="N2" s="97"/>
      <c r="O2" s="97"/>
      <c r="P2" s="98"/>
      <c r="Q2" s="96">
        <f>DATE($A$1,3,1)</f>
        <v>40969</v>
      </c>
      <c r="R2" s="97"/>
      <c r="S2" s="97"/>
      <c r="T2" s="97"/>
      <c r="U2" s="97"/>
      <c r="V2" s="97"/>
      <c r="W2" s="97"/>
      <c r="X2" s="98"/>
      <c r="Y2" s="96">
        <f>DATE($A$1,4,1)</f>
        <v>41000</v>
      </c>
      <c r="Z2" s="97"/>
      <c r="AA2" s="97"/>
      <c r="AB2" s="97"/>
      <c r="AC2" s="97"/>
      <c r="AD2" s="97"/>
      <c r="AE2" s="97"/>
      <c r="AF2" s="98"/>
    </row>
    <row r="3" spans="1:32" ht="15" customHeight="1">
      <c r="A3" s="53"/>
      <c r="B3" s="54" t="s">
        <v>45</v>
      </c>
      <c r="C3" s="55" t="s">
        <v>46</v>
      </c>
      <c r="D3" s="55" t="s">
        <v>47</v>
      </c>
      <c r="E3" s="55" t="s">
        <v>48</v>
      </c>
      <c r="F3" s="55" t="s">
        <v>49</v>
      </c>
      <c r="G3" s="56" t="s">
        <v>50</v>
      </c>
      <c r="H3" s="57" t="s">
        <v>51</v>
      </c>
      <c r="I3" s="53"/>
      <c r="J3" s="54" t="s">
        <v>45</v>
      </c>
      <c r="K3" s="55" t="s">
        <v>46</v>
      </c>
      <c r="L3" s="55" t="s">
        <v>47</v>
      </c>
      <c r="M3" s="55" t="s">
        <v>48</v>
      </c>
      <c r="N3" s="55" t="s">
        <v>49</v>
      </c>
      <c r="O3" s="56" t="s">
        <v>50</v>
      </c>
      <c r="P3" s="57" t="s">
        <v>51</v>
      </c>
      <c r="Q3" s="53"/>
      <c r="R3" s="54" t="s">
        <v>45</v>
      </c>
      <c r="S3" s="55" t="s">
        <v>46</v>
      </c>
      <c r="T3" s="55" t="s">
        <v>47</v>
      </c>
      <c r="U3" s="55" t="s">
        <v>48</v>
      </c>
      <c r="V3" s="55" t="s">
        <v>49</v>
      </c>
      <c r="W3" s="56" t="s">
        <v>50</v>
      </c>
      <c r="X3" s="57" t="s">
        <v>51</v>
      </c>
      <c r="Y3" s="53"/>
      <c r="Z3" s="54" t="s">
        <v>45</v>
      </c>
      <c r="AA3" s="55" t="s">
        <v>46</v>
      </c>
      <c r="AB3" s="55" t="s">
        <v>47</v>
      </c>
      <c r="AC3" s="55" t="s">
        <v>48</v>
      </c>
      <c r="AD3" s="55" t="s">
        <v>49</v>
      </c>
      <c r="AE3" s="56" t="s">
        <v>50</v>
      </c>
      <c r="AF3" s="57" t="s">
        <v>51</v>
      </c>
    </row>
    <row r="4" spans="1:32" ht="15" customHeight="1">
      <c r="A4" s="58">
        <f aca="true" t="shared" si="0" ref="A4:A9">INT((B4-WEEKDAY(B4,2)-DATE(YEAR(B4+4-WEEKDAY(B4,2)),1,-10))/7)</f>
        <v>52</v>
      </c>
      <c r="B4" s="59">
        <f>A2-MOD(WEEKDAY(A2+6,2),7)</f>
        <v>40903</v>
      </c>
      <c r="C4" s="60">
        <f aca="true" t="shared" si="1" ref="C4:H4">B4+1</f>
        <v>40904</v>
      </c>
      <c r="D4" s="60">
        <f t="shared" si="1"/>
        <v>40905</v>
      </c>
      <c r="E4" s="60">
        <f t="shared" si="1"/>
        <v>40906</v>
      </c>
      <c r="F4" s="60">
        <f t="shared" si="1"/>
        <v>40907</v>
      </c>
      <c r="G4" s="61">
        <f t="shared" si="1"/>
        <v>40908</v>
      </c>
      <c r="H4" s="62">
        <f t="shared" si="1"/>
        <v>40909</v>
      </c>
      <c r="I4" s="58">
        <f aca="true" t="shared" si="2" ref="I4:I9">INT((J4-WEEKDAY(J4,2)-DATE(YEAR(J4+4-WEEKDAY(J4,2)),1,-10))/7)</f>
        <v>5</v>
      </c>
      <c r="J4" s="59">
        <f>I2-MOD(WEEKDAY(I2+6,2),7)</f>
        <v>40938</v>
      </c>
      <c r="K4" s="60">
        <f aca="true" t="shared" si="3" ref="K4:P4">J4+1</f>
        <v>40939</v>
      </c>
      <c r="L4" s="60">
        <f t="shared" si="3"/>
        <v>40940</v>
      </c>
      <c r="M4" s="60">
        <f t="shared" si="3"/>
        <v>40941</v>
      </c>
      <c r="N4" s="60">
        <f t="shared" si="3"/>
        <v>40942</v>
      </c>
      <c r="O4" s="61">
        <f t="shared" si="3"/>
        <v>40943</v>
      </c>
      <c r="P4" s="62">
        <f t="shared" si="3"/>
        <v>40944</v>
      </c>
      <c r="Q4" s="58">
        <f aca="true" t="shared" si="4" ref="Q4:Q9">INT((R4-WEEKDAY(R4,2)-DATE(YEAR(R4+4-WEEKDAY(R4,2)),1,-10))/7)</f>
        <v>9</v>
      </c>
      <c r="R4" s="59">
        <f>Q2-MOD(WEEKDAY(Q2+6,2),7)</f>
        <v>40966</v>
      </c>
      <c r="S4" s="60">
        <f aca="true" t="shared" si="5" ref="S4:X4">R4+1</f>
        <v>40967</v>
      </c>
      <c r="T4" s="60">
        <f t="shared" si="5"/>
        <v>40968</v>
      </c>
      <c r="U4" s="60">
        <f t="shared" si="5"/>
        <v>40969</v>
      </c>
      <c r="V4" s="60">
        <f t="shared" si="5"/>
        <v>40970</v>
      </c>
      <c r="W4" s="61">
        <f t="shared" si="5"/>
        <v>40971</v>
      </c>
      <c r="X4" s="62">
        <f t="shared" si="5"/>
        <v>40972</v>
      </c>
      <c r="Y4" s="58">
        <f aca="true" t="shared" si="6" ref="Y4:Y9">INT((Z4-WEEKDAY(Z4,2)-DATE(YEAR(Z4+4-WEEKDAY(Z4,2)),1,-10))/7)</f>
        <v>13</v>
      </c>
      <c r="Z4" s="59">
        <f>Y2-MOD(WEEKDAY(Y2+6,2),7)</f>
        <v>40994</v>
      </c>
      <c r="AA4" s="60">
        <f aca="true" t="shared" si="7" ref="AA4:AF4">Z4+1</f>
        <v>40995</v>
      </c>
      <c r="AB4" s="60">
        <f t="shared" si="7"/>
        <v>40996</v>
      </c>
      <c r="AC4" s="60">
        <f t="shared" si="7"/>
        <v>40997</v>
      </c>
      <c r="AD4" s="60">
        <f t="shared" si="7"/>
        <v>40998</v>
      </c>
      <c r="AE4" s="61">
        <f t="shared" si="7"/>
        <v>40999</v>
      </c>
      <c r="AF4" s="62">
        <f t="shared" si="7"/>
        <v>41000</v>
      </c>
    </row>
    <row r="5" spans="1:32" ht="15" customHeight="1">
      <c r="A5" s="58">
        <f t="shared" si="0"/>
        <v>1</v>
      </c>
      <c r="B5" s="63">
        <f aca="true" t="shared" si="8" ref="B5:H9">B4+7</f>
        <v>40910</v>
      </c>
      <c r="C5" s="64">
        <f t="shared" si="8"/>
        <v>40911</v>
      </c>
      <c r="D5" s="64">
        <f t="shared" si="8"/>
        <v>40912</v>
      </c>
      <c r="E5" s="64">
        <f t="shared" si="8"/>
        <v>40913</v>
      </c>
      <c r="F5" s="64">
        <f t="shared" si="8"/>
        <v>40914</v>
      </c>
      <c r="G5" s="65">
        <f t="shared" si="8"/>
        <v>40915</v>
      </c>
      <c r="H5" s="66">
        <f t="shared" si="8"/>
        <v>40916</v>
      </c>
      <c r="I5" s="58">
        <f t="shared" si="2"/>
        <v>6</v>
      </c>
      <c r="J5" s="63">
        <f aca="true" t="shared" si="9" ref="J5:P9">J4+7</f>
        <v>40945</v>
      </c>
      <c r="K5" s="64">
        <f t="shared" si="9"/>
        <v>40946</v>
      </c>
      <c r="L5" s="64">
        <f t="shared" si="9"/>
        <v>40947</v>
      </c>
      <c r="M5" s="64">
        <f t="shared" si="9"/>
        <v>40948</v>
      </c>
      <c r="N5" s="64">
        <f t="shared" si="9"/>
        <v>40949</v>
      </c>
      <c r="O5" s="65">
        <f t="shared" si="9"/>
        <v>40950</v>
      </c>
      <c r="P5" s="66">
        <f t="shared" si="9"/>
        <v>40951</v>
      </c>
      <c r="Q5" s="58">
        <f t="shared" si="4"/>
        <v>10</v>
      </c>
      <c r="R5" s="63">
        <f aca="true" t="shared" si="10" ref="R5:X9">R4+7</f>
        <v>40973</v>
      </c>
      <c r="S5" s="64">
        <f t="shared" si="10"/>
        <v>40974</v>
      </c>
      <c r="T5" s="64">
        <f t="shared" si="10"/>
        <v>40975</v>
      </c>
      <c r="U5" s="64">
        <f t="shared" si="10"/>
        <v>40976</v>
      </c>
      <c r="V5" s="64">
        <f t="shared" si="10"/>
        <v>40977</v>
      </c>
      <c r="W5" s="65">
        <f t="shared" si="10"/>
        <v>40978</v>
      </c>
      <c r="X5" s="66">
        <f t="shared" si="10"/>
        <v>40979</v>
      </c>
      <c r="Y5" s="58">
        <f t="shared" si="6"/>
        <v>14</v>
      </c>
      <c r="Z5" s="63">
        <f aca="true" t="shared" si="11" ref="Z5:AF9">Z4+7</f>
        <v>41001</v>
      </c>
      <c r="AA5" s="64">
        <f t="shared" si="11"/>
        <v>41002</v>
      </c>
      <c r="AB5" s="64">
        <f t="shared" si="11"/>
        <v>41003</v>
      </c>
      <c r="AC5" s="64">
        <f t="shared" si="11"/>
        <v>41004</v>
      </c>
      <c r="AD5" s="64">
        <f t="shared" si="11"/>
        <v>41005</v>
      </c>
      <c r="AE5" s="65">
        <f t="shared" si="11"/>
        <v>41006</v>
      </c>
      <c r="AF5" s="66">
        <f t="shared" si="11"/>
        <v>41007</v>
      </c>
    </row>
    <row r="6" spans="1:32" ht="15" customHeight="1">
      <c r="A6" s="58">
        <f t="shared" si="0"/>
        <v>2</v>
      </c>
      <c r="B6" s="63">
        <f t="shared" si="8"/>
        <v>40917</v>
      </c>
      <c r="C6" s="64">
        <f t="shared" si="8"/>
        <v>40918</v>
      </c>
      <c r="D6" s="64">
        <f t="shared" si="8"/>
        <v>40919</v>
      </c>
      <c r="E6" s="64">
        <f t="shared" si="8"/>
        <v>40920</v>
      </c>
      <c r="F6" s="64">
        <f t="shared" si="8"/>
        <v>40921</v>
      </c>
      <c r="G6" s="65">
        <f t="shared" si="8"/>
        <v>40922</v>
      </c>
      <c r="H6" s="66">
        <f t="shared" si="8"/>
        <v>40923</v>
      </c>
      <c r="I6" s="58">
        <f t="shared" si="2"/>
        <v>7</v>
      </c>
      <c r="J6" s="63">
        <f t="shared" si="9"/>
        <v>40952</v>
      </c>
      <c r="K6" s="64">
        <f t="shared" si="9"/>
        <v>40953</v>
      </c>
      <c r="L6" s="64">
        <f t="shared" si="9"/>
        <v>40954</v>
      </c>
      <c r="M6" s="64">
        <f t="shared" si="9"/>
        <v>40955</v>
      </c>
      <c r="N6" s="64">
        <f t="shared" si="9"/>
        <v>40956</v>
      </c>
      <c r="O6" s="65">
        <f t="shared" si="9"/>
        <v>40957</v>
      </c>
      <c r="P6" s="66">
        <f t="shared" si="9"/>
        <v>40958</v>
      </c>
      <c r="Q6" s="58">
        <f t="shared" si="4"/>
        <v>11</v>
      </c>
      <c r="R6" s="63">
        <f t="shared" si="10"/>
        <v>40980</v>
      </c>
      <c r="S6" s="64">
        <f t="shared" si="10"/>
        <v>40981</v>
      </c>
      <c r="T6" s="64">
        <f t="shared" si="10"/>
        <v>40982</v>
      </c>
      <c r="U6" s="64">
        <f t="shared" si="10"/>
        <v>40983</v>
      </c>
      <c r="V6" s="64">
        <f t="shared" si="10"/>
        <v>40984</v>
      </c>
      <c r="W6" s="65">
        <f t="shared" si="10"/>
        <v>40985</v>
      </c>
      <c r="X6" s="66">
        <f t="shared" si="10"/>
        <v>40986</v>
      </c>
      <c r="Y6" s="58">
        <f t="shared" si="6"/>
        <v>15</v>
      </c>
      <c r="Z6" s="63">
        <f t="shared" si="11"/>
        <v>41008</v>
      </c>
      <c r="AA6" s="64">
        <f t="shared" si="11"/>
        <v>41009</v>
      </c>
      <c r="AB6" s="64">
        <f t="shared" si="11"/>
        <v>41010</v>
      </c>
      <c r="AC6" s="64">
        <f t="shared" si="11"/>
        <v>41011</v>
      </c>
      <c r="AD6" s="64">
        <f t="shared" si="11"/>
        <v>41012</v>
      </c>
      <c r="AE6" s="65">
        <f t="shared" si="11"/>
        <v>41013</v>
      </c>
      <c r="AF6" s="66">
        <f t="shared" si="11"/>
        <v>41014</v>
      </c>
    </row>
    <row r="7" spans="1:32" ht="15" customHeight="1">
      <c r="A7" s="58">
        <f t="shared" si="0"/>
        <v>3</v>
      </c>
      <c r="B7" s="63">
        <f t="shared" si="8"/>
        <v>40924</v>
      </c>
      <c r="C7" s="64">
        <f t="shared" si="8"/>
        <v>40925</v>
      </c>
      <c r="D7" s="64">
        <f t="shared" si="8"/>
        <v>40926</v>
      </c>
      <c r="E7" s="64">
        <f t="shared" si="8"/>
        <v>40927</v>
      </c>
      <c r="F7" s="64">
        <f t="shared" si="8"/>
        <v>40928</v>
      </c>
      <c r="G7" s="65">
        <f t="shared" si="8"/>
        <v>40929</v>
      </c>
      <c r="H7" s="66">
        <f t="shared" si="8"/>
        <v>40930</v>
      </c>
      <c r="I7" s="58">
        <f t="shared" si="2"/>
        <v>8</v>
      </c>
      <c r="J7" s="63">
        <f t="shared" si="9"/>
        <v>40959</v>
      </c>
      <c r="K7" s="64">
        <f t="shared" si="9"/>
        <v>40960</v>
      </c>
      <c r="L7" s="64">
        <f t="shared" si="9"/>
        <v>40961</v>
      </c>
      <c r="M7" s="64">
        <f t="shared" si="9"/>
        <v>40962</v>
      </c>
      <c r="N7" s="64">
        <f t="shared" si="9"/>
        <v>40963</v>
      </c>
      <c r="O7" s="65">
        <f t="shared" si="9"/>
        <v>40964</v>
      </c>
      <c r="P7" s="66">
        <f t="shared" si="9"/>
        <v>40965</v>
      </c>
      <c r="Q7" s="58">
        <f t="shared" si="4"/>
        <v>12</v>
      </c>
      <c r="R7" s="63">
        <f t="shared" si="10"/>
        <v>40987</v>
      </c>
      <c r="S7" s="64">
        <f t="shared" si="10"/>
        <v>40988</v>
      </c>
      <c r="T7" s="64">
        <f t="shared" si="10"/>
        <v>40989</v>
      </c>
      <c r="U7" s="64">
        <f t="shared" si="10"/>
        <v>40990</v>
      </c>
      <c r="V7" s="64">
        <f t="shared" si="10"/>
        <v>40991</v>
      </c>
      <c r="W7" s="65">
        <f t="shared" si="10"/>
        <v>40992</v>
      </c>
      <c r="X7" s="66">
        <f t="shared" si="10"/>
        <v>40993</v>
      </c>
      <c r="Y7" s="58">
        <f t="shared" si="6"/>
        <v>16</v>
      </c>
      <c r="Z7" s="63">
        <f t="shared" si="11"/>
        <v>41015</v>
      </c>
      <c r="AA7" s="64">
        <f t="shared" si="11"/>
        <v>41016</v>
      </c>
      <c r="AB7" s="64">
        <f t="shared" si="11"/>
        <v>41017</v>
      </c>
      <c r="AC7" s="64">
        <f t="shared" si="11"/>
        <v>41018</v>
      </c>
      <c r="AD7" s="64">
        <f t="shared" si="11"/>
        <v>41019</v>
      </c>
      <c r="AE7" s="65">
        <f t="shared" si="11"/>
        <v>41020</v>
      </c>
      <c r="AF7" s="66">
        <f t="shared" si="11"/>
        <v>41021</v>
      </c>
    </row>
    <row r="8" spans="1:32" ht="15" customHeight="1">
      <c r="A8" s="58">
        <f t="shared" si="0"/>
        <v>4</v>
      </c>
      <c r="B8" s="63">
        <f t="shared" si="8"/>
        <v>40931</v>
      </c>
      <c r="C8" s="64">
        <f t="shared" si="8"/>
        <v>40932</v>
      </c>
      <c r="D8" s="64">
        <f t="shared" si="8"/>
        <v>40933</v>
      </c>
      <c r="E8" s="64">
        <f t="shared" si="8"/>
        <v>40934</v>
      </c>
      <c r="F8" s="64">
        <f t="shared" si="8"/>
        <v>40935</v>
      </c>
      <c r="G8" s="65">
        <f t="shared" si="8"/>
        <v>40936</v>
      </c>
      <c r="H8" s="66">
        <f t="shared" si="8"/>
        <v>40937</v>
      </c>
      <c r="I8" s="58">
        <f t="shared" si="2"/>
        <v>9</v>
      </c>
      <c r="J8" s="63">
        <f t="shared" si="9"/>
        <v>40966</v>
      </c>
      <c r="K8" s="64">
        <f t="shared" si="9"/>
        <v>40967</v>
      </c>
      <c r="L8" s="64">
        <f t="shared" si="9"/>
        <v>40968</v>
      </c>
      <c r="M8" s="64">
        <f t="shared" si="9"/>
        <v>40969</v>
      </c>
      <c r="N8" s="64">
        <f t="shared" si="9"/>
        <v>40970</v>
      </c>
      <c r="O8" s="65">
        <f t="shared" si="9"/>
        <v>40971</v>
      </c>
      <c r="P8" s="66">
        <f t="shared" si="9"/>
        <v>40972</v>
      </c>
      <c r="Q8" s="58">
        <f t="shared" si="4"/>
        <v>13</v>
      </c>
      <c r="R8" s="63">
        <f t="shared" si="10"/>
        <v>40994</v>
      </c>
      <c r="S8" s="64">
        <f t="shared" si="10"/>
        <v>40995</v>
      </c>
      <c r="T8" s="64">
        <f t="shared" si="10"/>
        <v>40996</v>
      </c>
      <c r="U8" s="64">
        <f t="shared" si="10"/>
        <v>40997</v>
      </c>
      <c r="V8" s="64">
        <f t="shared" si="10"/>
        <v>40998</v>
      </c>
      <c r="W8" s="65">
        <f t="shared" si="10"/>
        <v>40999</v>
      </c>
      <c r="X8" s="66">
        <f t="shared" si="10"/>
        <v>41000</v>
      </c>
      <c r="Y8" s="58">
        <f t="shared" si="6"/>
        <v>17</v>
      </c>
      <c r="Z8" s="63">
        <f t="shared" si="11"/>
        <v>41022</v>
      </c>
      <c r="AA8" s="64">
        <f t="shared" si="11"/>
        <v>41023</v>
      </c>
      <c r="AB8" s="64">
        <f t="shared" si="11"/>
        <v>41024</v>
      </c>
      <c r="AC8" s="64">
        <f t="shared" si="11"/>
        <v>41025</v>
      </c>
      <c r="AD8" s="64">
        <f t="shared" si="11"/>
        <v>41026</v>
      </c>
      <c r="AE8" s="65">
        <f t="shared" si="11"/>
        <v>41027</v>
      </c>
      <c r="AF8" s="66">
        <f t="shared" si="11"/>
        <v>41028</v>
      </c>
    </row>
    <row r="9" spans="1:32" ht="15" customHeight="1" thickBot="1">
      <c r="A9" s="67">
        <f t="shared" si="0"/>
        <v>5</v>
      </c>
      <c r="B9" s="68">
        <f t="shared" si="8"/>
        <v>40938</v>
      </c>
      <c r="C9" s="69">
        <f t="shared" si="8"/>
        <v>40939</v>
      </c>
      <c r="D9" s="69">
        <f t="shared" si="8"/>
        <v>40940</v>
      </c>
      <c r="E9" s="69">
        <f t="shared" si="8"/>
        <v>40941</v>
      </c>
      <c r="F9" s="69">
        <f t="shared" si="8"/>
        <v>40942</v>
      </c>
      <c r="G9" s="70">
        <f t="shared" si="8"/>
        <v>40943</v>
      </c>
      <c r="H9" s="71">
        <f t="shared" si="8"/>
        <v>40944</v>
      </c>
      <c r="I9" s="67">
        <f t="shared" si="2"/>
        <v>10</v>
      </c>
      <c r="J9" s="68">
        <f t="shared" si="9"/>
        <v>40973</v>
      </c>
      <c r="K9" s="69">
        <f t="shared" si="9"/>
        <v>40974</v>
      </c>
      <c r="L9" s="69">
        <f t="shared" si="9"/>
        <v>40975</v>
      </c>
      <c r="M9" s="69">
        <f t="shared" si="9"/>
        <v>40976</v>
      </c>
      <c r="N9" s="69">
        <f t="shared" si="9"/>
        <v>40977</v>
      </c>
      <c r="O9" s="70">
        <f t="shared" si="9"/>
        <v>40978</v>
      </c>
      <c r="P9" s="71">
        <f t="shared" si="9"/>
        <v>40979</v>
      </c>
      <c r="Q9" s="67">
        <f t="shared" si="4"/>
        <v>14</v>
      </c>
      <c r="R9" s="68">
        <f t="shared" si="10"/>
        <v>41001</v>
      </c>
      <c r="S9" s="69">
        <f t="shared" si="10"/>
        <v>41002</v>
      </c>
      <c r="T9" s="69">
        <f t="shared" si="10"/>
        <v>41003</v>
      </c>
      <c r="U9" s="69">
        <f t="shared" si="10"/>
        <v>41004</v>
      </c>
      <c r="V9" s="69">
        <f t="shared" si="10"/>
        <v>41005</v>
      </c>
      <c r="W9" s="70">
        <f t="shared" si="10"/>
        <v>41006</v>
      </c>
      <c r="X9" s="71">
        <f t="shared" si="10"/>
        <v>41007</v>
      </c>
      <c r="Y9" s="67">
        <f t="shared" si="6"/>
        <v>18</v>
      </c>
      <c r="Z9" s="68">
        <f t="shared" si="11"/>
        <v>41029</v>
      </c>
      <c r="AA9" s="69">
        <f t="shared" si="11"/>
        <v>41030</v>
      </c>
      <c r="AB9" s="69">
        <f t="shared" si="11"/>
        <v>41031</v>
      </c>
      <c r="AC9" s="69">
        <f t="shared" si="11"/>
        <v>41032</v>
      </c>
      <c r="AD9" s="69">
        <f t="shared" si="11"/>
        <v>41033</v>
      </c>
      <c r="AE9" s="70">
        <f t="shared" si="11"/>
        <v>41034</v>
      </c>
      <c r="AF9" s="71">
        <f t="shared" si="11"/>
        <v>41035</v>
      </c>
    </row>
    <row r="10" spans="1:32" ht="15" customHeight="1" thickTop="1">
      <c r="A10" s="96">
        <f>DATE($A$1,5,1)</f>
        <v>41030</v>
      </c>
      <c r="B10" s="97"/>
      <c r="C10" s="97"/>
      <c r="D10" s="97"/>
      <c r="E10" s="97"/>
      <c r="F10" s="97"/>
      <c r="G10" s="97"/>
      <c r="H10" s="98"/>
      <c r="I10" s="96">
        <f>DATE($A$1,6,1)</f>
        <v>41061</v>
      </c>
      <c r="J10" s="97"/>
      <c r="K10" s="97"/>
      <c r="L10" s="97"/>
      <c r="M10" s="97"/>
      <c r="N10" s="97"/>
      <c r="O10" s="97"/>
      <c r="P10" s="98"/>
      <c r="Q10" s="96">
        <f>DATE($A$1,7,1)</f>
        <v>41091</v>
      </c>
      <c r="R10" s="97"/>
      <c r="S10" s="97"/>
      <c r="T10" s="97"/>
      <c r="U10" s="97"/>
      <c r="V10" s="97"/>
      <c r="W10" s="97"/>
      <c r="X10" s="98"/>
      <c r="Y10" s="96">
        <f>DATE($A$1,8,1)</f>
        <v>41122</v>
      </c>
      <c r="Z10" s="97"/>
      <c r="AA10" s="97"/>
      <c r="AB10" s="97"/>
      <c r="AC10" s="97"/>
      <c r="AD10" s="97"/>
      <c r="AE10" s="97"/>
      <c r="AF10" s="98"/>
    </row>
    <row r="11" spans="1:32" ht="15" customHeight="1">
      <c r="A11" s="53"/>
      <c r="B11" s="54" t="s">
        <v>45</v>
      </c>
      <c r="C11" s="55" t="s">
        <v>46</v>
      </c>
      <c r="D11" s="55" t="s">
        <v>47</v>
      </c>
      <c r="E11" s="55" t="s">
        <v>48</v>
      </c>
      <c r="F11" s="55" t="s">
        <v>49</v>
      </c>
      <c r="G11" s="56" t="s">
        <v>50</v>
      </c>
      <c r="H11" s="57" t="s">
        <v>51</v>
      </c>
      <c r="I11" s="53"/>
      <c r="J11" s="54" t="s">
        <v>45</v>
      </c>
      <c r="K11" s="55" t="s">
        <v>46</v>
      </c>
      <c r="L11" s="55" t="s">
        <v>47</v>
      </c>
      <c r="M11" s="55" t="s">
        <v>48</v>
      </c>
      <c r="N11" s="55" t="s">
        <v>49</v>
      </c>
      <c r="O11" s="56" t="s">
        <v>50</v>
      </c>
      <c r="P11" s="57" t="s">
        <v>51</v>
      </c>
      <c r="Q11" s="53"/>
      <c r="R11" s="54" t="s">
        <v>45</v>
      </c>
      <c r="S11" s="55" t="s">
        <v>46</v>
      </c>
      <c r="T11" s="55" t="s">
        <v>47</v>
      </c>
      <c r="U11" s="55" t="s">
        <v>48</v>
      </c>
      <c r="V11" s="55" t="s">
        <v>49</v>
      </c>
      <c r="W11" s="56" t="s">
        <v>50</v>
      </c>
      <c r="X11" s="57" t="s">
        <v>51</v>
      </c>
      <c r="Y11" s="53"/>
      <c r="Z11" s="54" t="s">
        <v>45</v>
      </c>
      <c r="AA11" s="55" t="s">
        <v>46</v>
      </c>
      <c r="AB11" s="55" t="s">
        <v>47</v>
      </c>
      <c r="AC11" s="55" t="s">
        <v>48</v>
      </c>
      <c r="AD11" s="55" t="s">
        <v>49</v>
      </c>
      <c r="AE11" s="56" t="s">
        <v>50</v>
      </c>
      <c r="AF11" s="57" t="s">
        <v>51</v>
      </c>
    </row>
    <row r="12" spans="1:32" ht="15" customHeight="1">
      <c r="A12" s="58">
        <f aca="true" t="shared" si="12" ref="A12:A17">INT((B12-WEEKDAY(B12,2)-DATE(YEAR(B12+4-WEEKDAY(B12,2)),1,-10))/7)</f>
        <v>18</v>
      </c>
      <c r="B12" s="59">
        <f>A10-MOD(WEEKDAY(A10+6,2),7)</f>
        <v>41029</v>
      </c>
      <c r="C12" s="60">
        <f aca="true" t="shared" si="13" ref="C12:H12">B12+1</f>
        <v>41030</v>
      </c>
      <c r="D12" s="60">
        <f t="shared" si="13"/>
        <v>41031</v>
      </c>
      <c r="E12" s="60">
        <f t="shared" si="13"/>
        <v>41032</v>
      </c>
      <c r="F12" s="60">
        <f t="shared" si="13"/>
        <v>41033</v>
      </c>
      <c r="G12" s="61">
        <f t="shared" si="13"/>
        <v>41034</v>
      </c>
      <c r="H12" s="62">
        <f t="shared" si="13"/>
        <v>41035</v>
      </c>
      <c r="I12" s="58">
        <f aca="true" t="shared" si="14" ref="I12:I17">INT((J12-WEEKDAY(J12,2)-DATE(YEAR(J12+4-WEEKDAY(J12,2)),1,-10))/7)</f>
        <v>22</v>
      </c>
      <c r="J12" s="59">
        <f>I10-MOD(WEEKDAY(I10+6,2),7)</f>
        <v>41057</v>
      </c>
      <c r="K12" s="60">
        <f aca="true" t="shared" si="15" ref="K12:P12">J12+1</f>
        <v>41058</v>
      </c>
      <c r="L12" s="60">
        <f t="shared" si="15"/>
        <v>41059</v>
      </c>
      <c r="M12" s="60">
        <f t="shared" si="15"/>
        <v>41060</v>
      </c>
      <c r="N12" s="60">
        <f t="shared" si="15"/>
        <v>41061</v>
      </c>
      <c r="O12" s="61">
        <f t="shared" si="15"/>
        <v>41062</v>
      </c>
      <c r="P12" s="62">
        <f t="shared" si="15"/>
        <v>41063</v>
      </c>
      <c r="Q12" s="58">
        <f aca="true" t="shared" si="16" ref="Q12:Q17">INT((R12-WEEKDAY(R12,2)-DATE(YEAR(R12+4-WEEKDAY(R12,2)),1,-10))/7)</f>
        <v>26</v>
      </c>
      <c r="R12" s="59">
        <f>Q10-MOD(WEEKDAY(Q10+6,2),7)</f>
        <v>41085</v>
      </c>
      <c r="S12" s="60">
        <f aca="true" t="shared" si="17" ref="S12:X12">R12+1</f>
        <v>41086</v>
      </c>
      <c r="T12" s="60">
        <f t="shared" si="17"/>
        <v>41087</v>
      </c>
      <c r="U12" s="60">
        <f t="shared" si="17"/>
        <v>41088</v>
      </c>
      <c r="V12" s="60">
        <f t="shared" si="17"/>
        <v>41089</v>
      </c>
      <c r="W12" s="61">
        <f t="shared" si="17"/>
        <v>41090</v>
      </c>
      <c r="X12" s="62">
        <f t="shared" si="17"/>
        <v>41091</v>
      </c>
      <c r="Y12" s="58">
        <f aca="true" t="shared" si="18" ref="Y12:Y17">INT((Z12-WEEKDAY(Z12,2)-DATE(YEAR(Z12+4-WEEKDAY(Z12,2)),1,-10))/7)</f>
        <v>31</v>
      </c>
      <c r="Z12" s="59">
        <f>Y10-MOD(WEEKDAY(Y10+6,2),7)</f>
        <v>41120</v>
      </c>
      <c r="AA12" s="60">
        <f aca="true" t="shared" si="19" ref="AA12:AF12">Z12+1</f>
        <v>41121</v>
      </c>
      <c r="AB12" s="60">
        <f t="shared" si="19"/>
        <v>41122</v>
      </c>
      <c r="AC12" s="60">
        <f t="shared" si="19"/>
        <v>41123</v>
      </c>
      <c r="AD12" s="60">
        <f t="shared" si="19"/>
        <v>41124</v>
      </c>
      <c r="AE12" s="61">
        <f t="shared" si="19"/>
        <v>41125</v>
      </c>
      <c r="AF12" s="62">
        <f t="shared" si="19"/>
        <v>41126</v>
      </c>
    </row>
    <row r="13" spans="1:32" ht="15" customHeight="1">
      <c r="A13" s="58">
        <f t="shared" si="12"/>
        <v>19</v>
      </c>
      <c r="B13" s="63">
        <f aca="true" t="shared" si="20" ref="B13:H17">B12+7</f>
        <v>41036</v>
      </c>
      <c r="C13" s="64">
        <f t="shared" si="20"/>
        <v>41037</v>
      </c>
      <c r="D13" s="64">
        <f t="shared" si="20"/>
        <v>41038</v>
      </c>
      <c r="E13" s="64">
        <f t="shared" si="20"/>
        <v>41039</v>
      </c>
      <c r="F13" s="64">
        <f t="shared" si="20"/>
        <v>41040</v>
      </c>
      <c r="G13" s="65">
        <f t="shared" si="20"/>
        <v>41041</v>
      </c>
      <c r="H13" s="66">
        <f t="shared" si="20"/>
        <v>41042</v>
      </c>
      <c r="I13" s="58">
        <f t="shared" si="14"/>
        <v>23</v>
      </c>
      <c r="J13" s="63">
        <f aca="true" t="shared" si="21" ref="J13:P17">J12+7</f>
        <v>41064</v>
      </c>
      <c r="K13" s="64">
        <f t="shared" si="21"/>
        <v>41065</v>
      </c>
      <c r="L13" s="64">
        <f t="shared" si="21"/>
        <v>41066</v>
      </c>
      <c r="M13" s="64">
        <f t="shared" si="21"/>
        <v>41067</v>
      </c>
      <c r="N13" s="64">
        <f t="shared" si="21"/>
        <v>41068</v>
      </c>
      <c r="O13" s="65">
        <f t="shared" si="21"/>
        <v>41069</v>
      </c>
      <c r="P13" s="66">
        <f t="shared" si="21"/>
        <v>41070</v>
      </c>
      <c r="Q13" s="58">
        <f t="shared" si="16"/>
        <v>27</v>
      </c>
      <c r="R13" s="63">
        <f aca="true" t="shared" si="22" ref="R13:X17">R12+7</f>
        <v>41092</v>
      </c>
      <c r="S13" s="64">
        <f t="shared" si="22"/>
        <v>41093</v>
      </c>
      <c r="T13" s="64">
        <f t="shared" si="22"/>
        <v>41094</v>
      </c>
      <c r="U13" s="64">
        <f t="shared" si="22"/>
        <v>41095</v>
      </c>
      <c r="V13" s="64">
        <f t="shared" si="22"/>
        <v>41096</v>
      </c>
      <c r="W13" s="65">
        <f t="shared" si="22"/>
        <v>41097</v>
      </c>
      <c r="X13" s="66">
        <f t="shared" si="22"/>
        <v>41098</v>
      </c>
      <c r="Y13" s="58">
        <f t="shared" si="18"/>
        <v>32</v>
      </c>
      <c r="Z13" s="63">
        <f aca="true" t="shared" si="23" ref="Z13:AF17">Z12+7</f>
        <v>41127</v>
      </c>
      <c r="AA13" s="64">
        <f t="shared" si="23"/>
        <v>41128</v>
      </c>
      <c r="AB13" s="64">
        <f t="shared" si="23"/>
        <v>41129</v>
      </c>
      <c r="AC13" s="64">
        <f t="shared" si="23"/>
        <v>41130</v>
      </c>
      <c r="AD13" s="64">
        <f t="shared" si="23"/>
        <v>41131</v>
      </c>
      <c r="AE13" s="65">
        <f t="shared" si="23"/>
        <v>41132</v>
      </c>
      <c r="AF13" s="66">
        <f t="shared" si="23"/>
        <v>41133</v>
      </c>
    </row>
    <row r="14" spans="1:32" ht="15" customHeight="1">
      <c r="A14" s="58">
        <f t="shared" si="12"/>
        <v>20</v>
      </c>
      <c r="B14" s="63">
        <f t="shared" si="20"/>
        <v>41043</v>
      </c>
      <c r="C14" s="64">
        <f t="shared" si="20"/>
        <v>41044</v>
      </c>
      <c r="D14" s="64">
        <f t="shared" si="20"/>
        <v>41045</v>
      </c>
      <c r="E14" s="64">
        <f t="shared" si="20"/>
        <v>41046</v>
      </c>
      <c r="F14" s="64">
        <f t="shared" si="20"/>
        <v>41047</v>
      </c>
      <c r="G14" s="65">
        <f t="shared" si="20"/>
        <v>41048</v>
      </c>
      <c r="H14" s="66">
        <f t="shared" si="20"/>
        <v>41049</v>
      </c>
      <c r="I14" s="58">
        <f t="shared" si="14"/>
        <v>24</v>
      </c>
      <c r="J14" s="63">
        <f t="shared" si="21"/>
        <v>41071</v>
      </c>
      <c r="K14" s="64">
        <f t="shared" si="21"/>
        <v>41072</v>
      </c>
      <c r="L14" s="64">
        <f t="shared" si="21"/>
        <v>41073</v>
      </c>
      <c r="M14" s="64">
        <f t="shared" si="21"/>
        <v>41074</v>
      </c>
      <c r="N14" s="64">
        <f t="shared" si="21"/>
        <v>41075</v>
      </c>
      <c r="O14" s="65">
        <f t="shared" si="21"/>
        <v>41076</v>
      </c>
      <c r="P14" s="66">
        <f t="shared" si="21"/>
        <v>41077</v>
      </c>
      <c r="Q14" s="58">
        <f t="shared" si="16"/>
        <v>28</v>
      </c>
      <c r="R14" s="63">
        <f t="shared" si="22"/>
        <v>41099</v>
      </c>
      <c r="S14" s="64">
        <f t="shared" si="22"/>
        <v>41100</v>
      </c>
      <c r="T14" s="64">
        <f t="shared" si="22"/>
        <v>41101</v>
      </c>
      <c r="U14" s="64">
        <f t="shared" si="22"/>
        <v>41102</v>
      </c>
      <c r="V14" s="64">
        <f t="shared" si="22"/>
        <v>41103</v>
      </c>
      <c r="W14" s="65">
        <f t="shared" si="22"/>
        <v>41104</v>
      </c>
      <c r="X14" s="66">
        <f t="shared" si="22"/>
        <v>41105</v>
      </c>
      <c r="Y14" s="58">
        <f t="shared" si="18"/>
        <v>33</v>
      </c>
      <c r="Z14" s="63">
        <f t="shared" si="23"/>
        <v>41134</v>
      </c>
      <c r="AA14" s="64">
        <f t="shared" si="23"/>
        <v>41135</v>
      </c>
      <c r="AB14" s="64">
        <f t="shared" si="23"/>
        <v>41136</v>
      </c>
      <c r="AC14" s="64">
        <f t="shared" si="23"/>
        <v>41137</v>
      </c>
      <c r="AD14" s="64">
        <f t="shared" si="23"/>
        <v>41138</v>
      </c>
      <c r="AE14" s="65">
        <f t="shared" si="23"/>
        <v>41139</v>
      </c>
      <c r="AF14" s="66">
        <f t="shared" si="23"/>
        <v>41140</v>
      </c>
    </row>
    <row r="15" spans="1:32" ht="15" customHeight="1">
      <c r="A15" s="58">
        <f t="shared" si="12"/>
        <v>21</v>
      </c>
      <c r="B15" s="63">
        <f t="shared" si="20"/>
        <v>41050</v>
      </c>
      <c r="C15" s="64">
        <f t="shared" si="20"/>
        <v>41051</v>
      </c>
      <c r="D15" s="64">
        <f t="shared" si="20"/>
        <v>41052</v>
      </c>
      <c r="E15" s="64">
        <f t="shared" si="20"/>
        <v>41053</v>
      </c>
      <c r="F15" s="64">
        <f t="shared" si="20"/>
        <v>41054</v>
      </c>
      <c r="G15" s="65">
        <f t="shared" si="20"/>
        <v>41055</v>
      </c>
      <c r="H15" s="66">
        <f t="shared" si="20"/>
        <v>41056</v>
      </c>
      <c r="I15" s="58">
        <f t="shared" si="14"/>
        <v>25</v>
      </c>
      <c r="J15" s="63">
        <f t="shared" si="21"/>
        <v>41078</v>
      </c>
      <c r="K15" s="64">
        <f t="shared" si="21"/>
        <v>41079</v>
      </c>
      <c r="L15" s="64">
        <f t="shared" si="21"/>
        <v>41080</v>
      </c>
      <c r="M15" s="64">
        <f t="shared" si="21"/>
        <v>41081</v>
      </c>
      <c r="N15" s="64">
        <f t="shared" si="21"/>
        <v>41082</v>
      </c>
      <c r="O15" s="65">
        <f t="shared" si="21"/>
        <v>41083</v>
      </c>
      <c r="P15" s="66">
        <f t="shared" si="21"/>
        <v>41084</v>
      </c>
      <c r="Q15" s="58">
        <f t="shared" si="16"/>
        <v>29</v>
      </c>
      <c r="R15" s="63">
        <f t="shared" si="22"/>
        <v>41106</v>
      </c>
      <c r="S15" s="64">
        <f t="shared" si="22"/>
        <v>41107</v>
      </c>
      <c r="T15" s="64">
        <f t="shared" si="22"/>
        <v>41108</v>
      </c>
      <c r="U15" s="64">
        <f t="shared" si="22"/>
        <v>41109</v>
      </c>
      <c r="V15" s="64">
        <f t="shared" si="22"/>
        <v>41110</v>
      </c>
      <c r="W15" s="65">
        <f t="shared" si="22"/>
        <v>41111</v>
      </c>
      <c r="X15" s="66">
        <f t="shared" si="22"/>
        <v>41112</v>
      </c>
      <c r="Y15" s="58">
        <f t="shared" si="18"/>
        <v>34</v>
      </c>
      <c r="Z15" s="63">
        <f t="shared" si="23"/>
        <v>41141</v>
      </c>
      <c r="AA15" s="64">
        <f t="shared" si="23"/>
        <v>41142</v>
      </c>
      <c r="AB15" s="64">
        <f t="shared" si="23"/>
        <v>41143</v>
      </c>
      <c r="AC15" s="64">
        <f t="shared" si="23"/>
        <v>41144</v>
      </c>
      <c r="AD15" s="64">
        <f t="shared" si="23"/>
        <v>41145</v>
      </c>
      <c r="AE15" s="65">
        <f t="shared" si="23"/>
        <v>41146</v>
      </c>
      <c r="AF15" s="66">
        <f t="shared" si="23"/>
        <v>41147</v>
      </c>
    </row>
    <row r="16" spans="1:32" ht="15" customHeight="1">
      <c r="A16" s="58">
        <f t="shared" si="12"/>
        <v>22</v>
      </c>
      <c r="B16" s="63">
        <f t="shared" si="20"/>
        <v>41057</v>
      </c>
      <c r="C16" s="64">
        <f t="shared" si="20"/>
        <v>41058</v>
      </c>
      <c r="D16" s="64">
        <f t="shared" si="20"/>
        <v>41059</v>
      </c>
      <c r="E16" s="64">
        <f t="shared" si="20"/>
        <v>41060</v>
      </c>
      <c r="F16" s="64">
        <f t="shared" si="20"/>
        <v>41061</v>
      </c>
      <c r="G16" s="65">
        <f t="shared" si="20"/>
        <v>41062</v>
      </c>
      <c r="H16" s="66">
        <f t="shared" si="20"/>
        <v>41063</v>
      </c>
      <c r="I16" s="58">
        <f t="shared" si="14"/>
        <v>26</v>
      </c>
      <c r="J16" s="63">
        <f t="shared" si="21"/>
        <v>41085</v>
      </c>
      <c r="K16" s="64">
        <f t="shared" si="21"/>
        <v>41086</v>
      </c>
      <c r="L16" s="64">
        <f t="shared" si="21"/>
        <v>41087</v>
      </c>
      <c r="M16" s="64">
        <f t="shared" si="21"/>
        <v>41088</v>
      </c>
      <c r="N16" s="64">
        <f t="shared" si="21"/>
        <v>41089</v>
      </c>
      <c r="O16" s="65">
        <f t="shared" si="21"/>
        <v>41090</v>
      </c>
      <c r="P16" s="66">
        <f t="shared" si="21"/>
        <v>41091</v>
      </c>
      <c r="Q16" s="58">
        <f t="shared" si="16"/>
        <v>30</v>
      </c>
      <c r="R16" s="63">
        <f t="shared" si="22"/>
        <v>41113</v>
      </c>
      <c r="S16" s="64">
        <f t="shared" si="22"/>
        <v>41114</v>
      </c>
      <c r="T16" s="64">
        <f t="shared" si="22"/>
        <v>41115</v>
      </c>
      <c r="U16" s="64">
        <f t="shared" si="22"/>
        <v>41116</v>
      </c>
      <c r="V16" s="64">
        <f t="shared" si="22"/>
        <v>41117</v>
      </c>
      <c r="W16" s="65">
        <f t="shared" si="22"/>
        <v>41118</v>
      </c>
      <c r="X16" s="66">
        <f t="shared" si="22"/>
        <v>41119</v>
      </c>
      <c r="Y16" s="58">
        <f t="shared" si="18"/>
        <v>35</v>
      </c>
      <c r="Z16" s="63">
        <f t="shared" si="23"/>
        <v>41148</v>
      </c>
      <c r="AA16" s="64">
        <f t="shared" si="23"/>
        <v>41149</v>
      </c>
      <c r="AB16" s="64">
        <f t="shared" si="23"/>
        <v>41150</v>
      </c>
      <c r="AC16" s="64">
        <f t="shared" si="23"/>
        <v>41151</v>
      </c>
      <c r="AD16" s="64">
        <f t="shared" si="23"/>
        <v>41152</v>
      </c>
      <c r="AE16" s="65">
        <f t="shared" si="23"/>
        <v>41153</v>
      </c>
      <c r="AF16" s="66">
        <f t="shared" si="23"/>
        <v>41154</v>
      </c>
    </row>
    <row r="17" spans="1:32" ht="15" customHeight="1" thickBot="1">
      <c r="A17" s="67">
        <f t="shared" si="12"/>
        <v>23</v>
      </c>
      <c r="B17" s="68">
        <f t="shared" si="20"/>
        <v>41064</v>
      </c>
      <c r="C17" s="69">
        <f t="shared" si="20"/>
        <v>41065</v>
      </c>
      <c r="D17" s="69">
        <f t="shared" si="20"/>
        <v>41066</v>
      </c>
      <c r="E17" s="69">
        <f t="shared" si="20"/>
        <v>41067</v>
      </c>
      <c r="F17" s="69">
        <f t="shared" si="20"/>
        <v>41068</v>
      </c>
      <c r="G17" s="70">
        <f t="shared" si="20"/>
        <v>41069</v>
      </c>
      <c r="H17" s="71">
        <f t="shared" si="20"/>
        <v>41070</v>
      </c>
      <c r="I17" s="67">
        <f t="shared" si="14"/>
        <v>27</v>
      </c>
      <c r="J17" s="68">
        <f t="shared" si="21"/>
        <v>41092</v>
      </c>
      <c r="K17" s="69">
        <f t="shared" si="21"/>
        <v>41093</v>
      </c>
      <c r="L17" s="69">
        <f t="shared" si="21"/>
        <v>41094</v>
      </c>
      <c r="M17" s="69">
        <f t="shared" si="21"/>
        <v>41095</v>
      </c>
      <c r="N17" s="69">
        <f t="shared" si="21"/>
        <v>41096</v>
      </c>
      <c r="O17" s="70">
        <f t="shared" si="21"/>
        <v>41097</v>
      </c>
      <c r="P17" s="71">
        <f t="shared" si="21"/>
        <v>41098</v>
      </c>
      <c r="Q17" s="67">
        <f t="shared" si="16"/>
        <v>31</v>
      </c>
      <c r="R17" s="68">
        <f t="shared" si="22"/>
        <v>41120</v>
      </c>
      <c r="S17" s="69">
        <f t="shared" si="22"/>
        <v>41121</v>
      </c>
      <c r="T17" s="69">
        <f t="shared" si="22"/>
        <v>41122</v>
      </c>
      <c r="U17" s="69">
        <f t="shared" si="22"/>
        <v>41123</v>
      </c>
      <c r="V17" s="69">
        <f t="shared" si="22"/>
        <v>41124</v>
      </c>
      <c r="W17" s="70">
        <f t="shared" si="22"/>
        <v>41125</v>
      </c>
      <c r="X17" s="71">
        <f t="shared" si="22"/>
        <v>41126</v>
      </c>
      <c r="Y17" s="67">
        <f t="shared" si="18"/>
        <v>36</v>
      </c>
      <c r="Z17" s="68">
        <f t="shared" si="23"/>
        <v>41155</v>
      </c>
      <c r="AA17" s="69">
        <f t="shared" si="23"/>
        <v>41156</v>
      </c>
      <c r="AB17" s="69">
        <f t="shared" si="23"/>
        <v>41157</v>
      </c>
      <c r="AC17" s="69">
        <f t="shared" si="23"/>
        <v>41158</v>
      </c>
      <c r="AD17" s="69">
        <f t="shared" si="23"/>
        <v>41159</v>
      </c>
      <c r="AE17" s="70">
        <f t="shared" si="23"/>
        <v>41160</v>
      </c>
      <c r="AF17" s="71">
        <f t="shared" si="23"/>
        <v>41161</v>
      </c>
    </row>
    <row r="18" spans="1:32" ht="15" customHeight="1" thickTop="1">
      <c r="A18" s="96">
        <f>DATE($A$1,9,1)</f>
        <v>41153</v>
      </c>
      <c r="B18" s="97"/>
      <c r="C18" s="97"/>
      <c r="D18" s="97"/>
      <c r="E18" s="97"/>
      <c r="F18" s="97"/>
      <c r="G18" s="97"/>
      <c r="H18" s="98"/>
      <c r="I18" s="96">
        <f>DATE($A$1,10,1)</f>
        <v>41183</v>
      </c>
      <c r="J18" s="97"/>
      <c r="K18" s="97"/>
      <c r="L18" s="97"/>
      <c r="M18" s="97"/>
      <c r="N18" s="97"/>
      <c r="O18" s="97"/>
      <c r="P18" s="98"/>
      <c r="Q18" s="96">
        <f>DATE($A$1,11,1)</f>
        <v>41214</v>
      </c>
      <c r="R18" s="97"/>
      <c r="S18" s="97"/>
      <c r="T18" s="97"/>
      <c r="U18" s="97"/>
      <c r="V18" s="97"/>
      <c r="W18" s="97"/>
      <c r="X18" s="98"/>
      <c r="Y18" s="96">
        <f>DATE($A$1,12,1)</f>
        <v>41244</v>
      </c>
      <c r="Z18" s="97"/>
      <c r="AA18" s="97"/>
      <c r="AB18" s="97"/>
      <c r="AC18" s="97"/>
      <c r="AD18" s="97"/>
      <c r="AE18" s="97"/>
      <c r="AF18" s="98"/>
    </row>
    <row r="19" spans="1:32" ht="15" customHeight="1">
      <c r="A19" s="53"/>
      <c r="B19" s="54" t="s">
        <v>45</v>
      </c>
      <c r="C19" s="55" t="s">
        <v>46</v>
      </c>
      <c r="D19" s="55" t="s">
        <v>47</v>
      </c>
      <c r="E19" s="55" t="s">
        <v>48</v>
      </c>
      <c r="F19" s="55" t="s">
        <v>49</v>
      </c>
      <c r="G19" s="56" t="s">
        <v>50</v>
      </c>
      <c r="H19" s="57" t="s">
        <v>51</v>
      </c>
      <c r="I19" s="53"/>
      <c r="J19" s="54" t="s">
        <v>45</v>
      </c>
      <c r="K19" s="55" t="s">
        <v>46</v>
      </c>
      <c r="L19" s="55" t="s">
        <v>47</v>
      </c>
      <c r="M19" s="55" t="s">
        <v>48</v>
      </c>
      <c r="N19" s="55" t="s">
        <v>49</v>
      </c>
      <c r="O19" s="56" t="s">
        <v>50</v>
      </c>
      <c r="P19" s="57" t="s">
        <v>51</v>
      </c>
      <c r="Q19" s="53"/>
      <c r="R19" s="54" t="s">
        <v>45</v>
      </c>
      <c r="S19" s="55" t="s">
        <v>46</v>
      </c>
      <c r="T19" s="55" t="s">
        <v>47</v>
      </c>
      <c r="U19" s="55" t="s">
        <v>48</v>
      </c>
      <c r="V19" s="55" t="s">
        <v>49</v>
      </c>
      <c r="W19" s="56" t="s">
        <v>50</v>
      </c>
      <c r="X19" s="57" t="s">
        <v>51</v>
      </c>
      <c r="Y19" s="53"/>
      <c r="Z19" s="54" t="s">
        <v>45</v>
      </c>
      <c r="AA19" s="55" t="s">
        <v>46</v>
      </c>
      <c r="AB19" s="55" t="s">
        <v>47</v>
      </c>
      <c r="AC19" s="55" t="s">
        <v>48</v>
      </c>
      <c r="AD19" s="55" t="s">
        <v>49</v>
      </c>
      <c r="AE19" s="56" t="s">
        <v>50</v>
      </c>
      <c r="AF19" s="57" t="s">
        <v>51</v>
      </c>
    </row>
    <row r="20" spans="1:32" ht="15" customHeight="1">
      <c r="A20" s="58">
        <f aca="true" t="shared" si="24" ref="A20:A25">INT((B20-WEEKDAY(B20,2)-DATE(YEAR(B20+4-WEEKDAY(B20,2)),1,-10))/7)</f>
        <v>35</v>
      </c>
      <c r="B20" s="59">
        <f>A18-MOD(WEEKDAY(A18+6,2),7)</f>
        <v>41148</v>
      </c>
      <c r="C20" s="60">
        <f aca="true" t="shared" si="25" ref="C20:H20">B20+1</f>
        <v>41149</v>
      </c>
      <c r="D20" s="60">
        <f t="shared" si="25"/>
        <v>41150</v>
      </c>
      <c r="E20" s="60">
        <f t="shared" si="25"/>
        <v>41151</v>
      </c>
      <c r="F20" s="60">
        <f t="shared" si="25"/>
        <v>41152</v>
      </c>
      <c r="G20" s="61">
        <f t="shared" si="25"/>
        <v>41153</v>
      </c>
      <c r="H20" s="62">
        <f t="shared" si="25"/>
        <v>41154</v>
      </c>
      <c r="I20" s="58">
        <f aca="true" t="shared" si="26" ref="I20:I25">INT((J20-WEEKDAY(J20,2)-DATE(YEAR(J20+4-WEEKDAY(J20,2)),1,-10))/7)</f>
        <v>40</v>
      </c>
      <c r="J20" s="59">
        <f>I18-MOD(WEEKDAY(I18+6,2),7)</f>
        <v>41183</v>
      </c>
      <c r="K20" s="60">
        <f aca="true" t="shared" si="27" ref="K20:P20">J20+1</f>
        <v>41184</v>
      </c>
      <c r="L20" s="60">
        <f t="shared" si="27"/>
        <v>41185</v>
      </c>
      <c r="M20" s="60">
        <f t="shared" si="27"/>
        <v>41186</v>
      </c>
      <c r="N20" s="60">
        <f t="shared" si="27"/>
        <v>41187</v>
      </c>
      <c r="O20" s="61">
        <f t="shared" si="27"/>
        <v>41188</v>
      </c>
      <c r="P20" s="62">
        <f t="shared" si="27"/>
        <v>41189</v>
      </c>
      <c r="Q20" s="58">
        <f aca="true" t="shared" si="28" ref="Q20:Q25">INT((R20-WEEKDAY(R20,2)-DATE(YEAR(R20+4-WEEKDAY(R20,2)),1,-10))/7)</f>
        <v>44</v>
      </c>
      <c r="R20" s="59">
        <f>Q18-MOD(WEEKDAY(Q18+6,2),7)</f>
        <v>41211</v>
      </c>
      <c r="S20" s="60">
        <f aca="true" t="shared" si="29" ref="S20:X20">R20+1</f>
        <v>41212</v>
      </c>
      <c r="T20" s="60">
        <f t="shared" si="29"/>
        <v>41213</v>
      </c>
      <c r="U20" s="60">
        <f t="shared" si="29"/>
        <v>41214</v>
      </c>
      <c r="V20" s="60">
        <f t="shared" si="29"/>
        <v>41215</v>
      </c>
      <c r="W20" s="61">
        <f t="shared" si="29"/>
        <v>41216</v>
      </c>
      <c r="X20" s="62">
        <f t="shared" si="29"/>
        <v>41217</v>
      </c>
      <c r="Y20" s="58">
        <f aca="true" t="shared" si="30" ref="Y20:Y25">INT((Z20-WEEKDAY(Z20,2)-DATE(YEAR(Z20+4-WEEKDAY(Z20,2)),1,-10))/7)</f>
        <v>48</v>
      </c>
      <c r="Z20" s="59">
        <f>Y18-MOD(WEEKDAY(Y18+6,2),7)</f>
        <v>41239</v>
      </c>
      <c r="AA20" s="60">
        <f aca="true" t="shared" si="31" ref="AA20:AF20">Z20+1</f>
        <v>41240</v>
      </c>
      <c r="AB20" s="60">
        <f t="shared" si="31"/>
        <v>41241</v>
      </c>
      <c r="AC20" s="60">
        <f t="shared" si="31"/>
        <v>41242</v>
      </c>
      <c r="AD20" s="60">
        <f t="shared" si="31"/>
        <v>41243</v>
      </c>
      <c r="AE20" s="61">
        <f t="shared" si="31"/>
        <v>41244</v>
      </c>
      <c r="AF20" s="62">
        <f t="shared" si="31"/>
        <v>41245</v>
      </c>
    </row>
    <row r="21" spans="1:32" ht="15" customHeight="1">
      <c r="A21" s="58">
        <f t="shared" si="24"/>
        <v>36</v>
      </c>
      <c r="B21" s="63">
        <f aca="true" t="shared" si="32" ref="B21:H25">B20+7</f>
        <v>41155</v>
      </c>
      <c r="C21" s="64">
        <f t="shared" si="32"/>
        <v>41156</v>
      </c>
      <c r="D21" s="64">
        <f t="shared" si="32"/>
        <v>41157</v>
      </c>
      <c r="E21" s="64">
        <f t="shared" si="32"/>
        <v>41158</v>
      </c>
      <c r="F21" s="64">
        <f t="shared" si="32"/>
        <v>41159</v>
      </c>
      <c r="G21" s="65">
        <f t="shared" si="32"/>
        <v>41160</v>
      </c>
      <c r="H21" s="66">
        <f t="shared" si="32"/>
        <v>41161</v>
      </c>
      <c r="I21" s="58">
        <f t="shared" si="26"/>
        <v>41</v>
      </c>
      <c r="J21" s="63">
        <f aca="true" t="shared" si="33" ref="J21:P25">J20+7</f>
        <v>41190</v>
      </c>
      <c r="K21" s="64">
        <f t="shared" si="33"/>
        <v>41191</v>
      </c>
      <c r="L21" s="64">
        <f t="shared" si="33"/>
        <v>41192</v>
      </c>
      <c r="M21" s="64">
        <f t="shared" si="33"/>
        <v>41193</v>
      </c>
      <c r="N21" s="64">
        <f t="shared" si="33"/>
        <v>41194</v>
      </c>
      <c r="O21" s="65">
        <f t="shared" si="33"/>
        <v>41195</v>
      </c>
      <c r="P21" s="66">
        <f t="shared" si="33"/>
        <v>41196</v>
      </c>
      <c r="Q21" s="58">
        <f t="shared" si="28"/>
        <v>45</v>
      </c>
      <c r="R21" s="63">
        <f aca="true" t="shared" si="34" ref="R21:X25">R20+7</f>
        <v>41218</v>
      </c>
      <c r="S21" s="64">
        <f t="shared" si="34"/>
        <v>41219</v>
      </c>
      <c r="T21" s="64">
        <f t="shared" si="34"/>
        <v>41220</v>
      </c>
      <c r="U21" s="64">
        <f t="shared" si="34"/>
        <v>41221</v>
      </c>
      <c r="V21" s="64">
        <f t="shared" si="34"/>
        <v>41222</v>
      </c>
      <c r="W21" s="65">
        <f t="shared" si="34"/>
        <v>41223</v>
      </c>
      <c r="X21" s="66">
        <f t="shared" si="34"/>
        <v>41224</v>
      </c>
      <c r="Y21" s="58">
        <f t="shared" si="30"/>
        <v>49</v>
      </c>
      <c r="Z21" s="63">
        <f aca="true" t="shared" si="35" ref="Z21:AF25">Z20+7</f>
        <v>41246</v>
      </c>
      <c r="AA21" s="64">
        <f t="shared" si="35"/>
        <v>41247</v>
      </c>
      <c r="AB21" s="64">
        <f t="shared" si="35"/>
        <v>41248</v>
      </c>
      <c r="AC21" s="64">
        <f t="shared" si="35"/>
        <v>41249</v>
      </c>
      <c r="AD21" s="64">
        <f t="shared" si="35"/>
        <v>41250</v>
      </c>
      <c r="AE21" s="65">
        <f t="shared" si="35"/>
        <v>41251</v>
      </c>
      <c r="AF21" s="66">
        <f t="shared" si="35"/>
        <v>41252</v>
      </c>
    </row>
    <row r="22" spans="1:32" ht="15" customHeight="1">
      <c r="A22" s="58">
        <f t="shared" si="24"/>
        <v>37</v>
      </c>
      <c r="B22" s="63">
        <f t="shared" si="32"/>
        <v>41162</v>
      </c>
      <c r="C22" s="64">
        <f t="shared" si="32"/>
        <v>41163</v>
      </c>
      <c r="D22" s="64">
        <f t="shared" si="32"/>
        <v>41164</v>
      </c>
      <c r="E22" s="64">
        <f t="shared" si="32"/>
        <v>41165</v>
      </c>
      <c r="F22" s="64">
        <f t="shared" si="32"/>
        <v>41166</v>
      </c>
      <c r="G22" s="65">
        <f t="shared" si="32"/>
        <v>41167</v>
      </c>
      <c r="H22" s="66">
        <f t="shared" si="32"/>
        <v>41168</v>
      </c>
      <c r="I22" s="58">
        <f t="shared" si="26"/>
        <v>42</v>
      </c>
      <c r="J22" s="63">
        <f t="shared" si="33"/>
        <v>41197</v>
      </c>
      <c r="K22" s="64">
        <f t="shared" si="33"/>
        <v>41198</v>
      </c>
      <c r="L22" s="64">
        <f t="shared" si="33"/>
        <v>41199</v>
      </c>
      <c r="M22" s="64">
        <f t="shared" si="33"/>
        <v>41200</v>
      </c>
      <c r="N22" s="64">
        <f t="shared" si="33"/>
        <v>41201</v>
      </c>
      <c r="O22" s="65">
        <f t="shared" si="33"/>
        <v>41202</v>
      </c>
      <c r="P22" s="66">
        <f t="shared" si="33"/>
        <v>41203</v>
      </c>
      <c r="Q22" s="58">
        <f t="shared" si="28"/>
        <v>46</v>
      </c>
      <c r="R22" s="63">
        <f t="shared" si="34"/>
        <v>41225</v>
      </c>
      <c r="S22" s="64">
        <f t="shared" si="34"/>
        <v>41226</v>
      </c>
      <c r="T22" s="64">
        <f t="shared" si="34"/>
        <v>41227</v>
      </c>
      <c r="U22" s="64">
        <f t="shared" si="34"/>
        <v>41228</v>
      </c>
      <c r="V22" s="64">
        <f t="shared" si="34"/>
        <v>41229</v>
      </c>
      <c r="W22" s="65">
        <f t="shared" si="34"/>
        <v>41230</v>
      </c>
      <c r="X22" s="66">
        <f t="shared" si="34"/>
        <v>41231</v>
      </c>
      <c r="Y22" s="58">
        <f t="shared" si="30"/>
        <v>50</v>
      </c>
      <c r="Z22" s="63">
        <f t="shared" si="35"/>
        <v>41253</v>
      </c>
      <c r="AA22" s="64">
        <f t="shared" si="35"/>
        <v>41254</v>
      </c>
      <c r="AB22" s="64">
        <f t="shared" si="35"/>
        <v>41255</v>
      </c>
      <c r="AC22" s="64">
        <f t="shared" si="35"/>
        <v>41256</v>
      </c>
      <c r="AD22" s="64">
        <f t="shared" si="35"/>
        <v>41257</v>
      </c>
      <c r="AE22" s="65">
        <f t="shared" si="35"/>
        <v>41258</v>
      </c>
      <c r="AF22" s="66">
        <f t="shared" si="35"/>
        <v>41259</v>
      </c>
    </row>
    <row r="23" spans="1:32" ht="15" customHeight="1">
      <c r="A23" s="58">
        <f t="shared" si="24"/>
        <v>38</v>
      </c>
      <c r="B23" s="63">
        <f t="shared" si="32"/>
        <v>41169</v>
      </c>
      <c r="C23" s="64">
        <f t="shared" si="32"/>
        <v>41170</v>
      </c>
      <c r="D23" s="64">
        <f t="shared" si="32"/>
        <v>41171</v>
      </c>
      <c r="E23" s="64">
        <f t="shared" si="32"/>
        <v>41172</v>
      </c>
      <c r="F23" s="64">
        <f t="shared" si="32"/>
        <v>41173</v>
      </c>
      <c r="G23" s="65">
        <f t="shared" si="32"/>
        <v>41174</v>
      </c>
      <c r="H23" s="66">
        <f t="shared" si="32"/>
        <v>41175</v>
      </c>
      <c r="I23" s="58">
        <f t="shared" si="26"/>
        <v>43</v>
      </c>
      <c r="J23" s="63">
        <f t="shared" si="33"/>
        <v>41204</v>
      </c>
      <c r="K23" s="64">
        <f t="shared" si="33"/>
        <v>41205</v>
      </c>
      <c r="L23" s="64">
        <f t="shared" si="33"/>
        <v>41206</v>
      </c>
      <c r="M23" s="64">
        <f t="shared" si="33"/>
        <v>41207</v>
      </c>
      <c r="N23" s="64">
        <f t="shared" si="33"/>
        <v>41208</v>
      </c>
      <c r="O23" s="65">
        <f t="shared" si="33"/>
        <v>41209</v>
      </c>
      <c r="P23" s="66">
        <f t="shared" si="33"/>
        <v>41210</v>
      </c>
      <c r="Q23" s="58">
        <f t="shared" si="28"/>
        <v>47</v>
      </c>
      <c r="R23" s="63">
        <f t="shared" si="34"/>
        <v>41232</v>
      </c>
      <c r="S23" s="64">
        <f t="shared" si="34"/>
        <v>41233</v>
      </c>
      <c r="T23" s="64">
        <f t="shared" si="34"/>
        <v>41234</v>
      </c>
      <c r="U23" s="64">
        <f t="shared" si="34"/>
        <v>41235</v>
      </c>
      <c r="V23" s="64">
        <f t="shared" si="34"/>
        <v>41236</v>
      </c>
      <c r="W23" s="65">
        <f t="shared" si="34"/>
        <v>41237</v>
      </c>
      <c r="X23" s="66">
        <f t="shared" si="34"/>
        <v>41238</v>
      </c>
      <c r="Y23" s="58">
        <f t="shared" si="30"/>
        <v>51</v>
      </c>
      <c r="Z23" s="63">
        <f t="shared" si="35"/>
        <v>41260</v>
      </c>
      <c r="AA23" s="64">
        <f t="shared" si="35"/>
        <v>41261</v>
      </c>
      <c r="AB23" s="64">
        <f t="shared" si="35"/>
        <v>41262</v>
      </c>
      <c r="AC23" s="64">
        <f t="shared" si="35"/>
        <v>41263</v>
      </c>
      <c r="AD23" s="64">
        <f t="shared" si="35"/>
        <v>41264</v>
      </c>
      <c r="AE23" s="65">
        <f t="shared" si="35"/>
        <v>41265</v>
      </c>
      <c r="AF23" s="66">
        <f t="shared" si="35"/>
        <v>41266</v>
      </c>
    </row>
    <row r="24" spans="1:32" ht="15" customHeight="1">
      <c r="A24" s="58">
        <f t="shared" si="24"/>
        <v>39</v>
      </c>
      <c r="B24" s="63">
        <f t="shared" si="32"/>
        <v>41176</v>
      </c>
      <c r="C24" s="64">
        <f t="shared" si="32"/>
        <v>41177</v>
      </c>
      <c r="D24" s="64">
        <f t="shared" si="32"/>
        <v>41178</v>
      </c>
      <c r="E24" s="64">
        <f t="shared" si="32"/>
        <v>41179</v>
      </c>
      <c r="F24" s="64">
        <f t="shared" si="32"/>
        <v>41180</v>
      </c>
      <c r="G24" s="65">
        <f t="shared" si="32"/>
        <v>41181</v>
      </c>
      <c r="H24" s="66">
        <f t="shared" si="32"/>
        <v>41182</v>
      </c>
      <c r="I24" s="58">
        <f t="shared" si="26"/>
        <v>44</v>
      </c>
      <c r="J24" s="63">
        <f t="shared" si="33"/>
        <v>41211</v>
      </c>
      <c r="K24" s="64">
        <f t="shared" si="33"/>
        <v>41212</v>
      </c>
      <c r="L24" s="64">
        <f t="shared" si="33"/>
        <v>41213</v>
      </c>
      <c r="M24" s="64">
        <f t="shared" si="33"/>
        <v>41214</v>
      </c>
      <c r="N24" s="64">
        <f t="shared" si="33"/>
        <v>41215</v>
      </c>
      <c r="O24" s="65">
        <f t="shared" si="33"/>
        <v>41216</v>
      </c>
      <c r="P24" s="66">
        <f t="shared" si="33"/>
        <v>41217</v>
      </c>
      <c r="Q24" s="58">
        <f t="shared" si="28"/>
        <v>48</v>
      </c>
      <c r="R24" s="63">
        <f t="shared" si="34"/>
        <v>41239</v>
      </c>
      <c r="S24" s="64">
        <f t="shared" si="34"/>
        <v>41240</v>
      </c>
      <c r="T24" s="64">
        <f t="shared" si="34"/>
        <v>41241</v>
      </c>
      <c r="U24" s="64">
        <f t="shared" si="34"/>
        <v>41242</v>
      </c>
      <c r="V24" s="64">
        <f t="shared" si="34"/>
        <v>41243</v>
      </c>
      <c r="W24" s="65">
        <f t="shared" si="34"/>
        <v>41244</v>
      </c>
      <c r="X24" s="66">
        <f t="shared" si="34"/>
        <v>41245</v>
      </c>
      <c r="Y24" s="58">
        <f t="shared" si="30"/>
        <v>52</v>
      </c>
      <c r="Z24" s="63">
        <f t="shared" si="35"/>
        <v>41267</v>
      </c>
      <c r="AA24" s="64">
        <f t="shared" si="35"/>
        <v>41268</v>
      </c>
      <c r="AB24" s="64">
        <f t="shared" si="35"/>
        <v>41269</v>
      </c>
      <c r="AC24" s="64">
        <f t="shared" si="35"/>
        <v>41270</v>
      </c>
      <c r="AD24" s="64">
        <f t="shared" si="35"/>
        <v>41271</v>
      </c>
      <c r="AE24" s="65">
        <f t="shared" si="35"/>
        <v>41272</v>
      </c>
      <c r="AF24" s="66">
        <f t="shared" si="35"/>
        <v>41273</v>
      </c>
    </row>
    <row r="25" spans="1:32" ht="15" customHeight="1" thickBot="1">
      <c r="A25" s="67">
        <f t="shared" si="24"/>
        <v>40</v>
      </c>
      <c r="B25" s="68">
        <f t="shared" si="32"/>
        <v>41183</v>
      </c>
      <c r="C25" s="69">
        <f t="shared" si="32"/>
        <v>41184</v>
      </c>
      <c r="D25" s="69">
        <f t="shared" si="32"/>
        <v>41185</v>
      </c>
      <c r="E25" s="69">
        <f t="shared" si="32"/>
        <v>41186</v>
      </c>
      <c r="F25" s="69">
        <f t="shared" si="32"/>
        <v>41187</v>
      </c>
      <c r="G25" s="70">
        <f t="shared" si="32"/>
        <v>41188</v>
      </c>
      <c r="H25" s="71">
        <f t="shared" si="32"/>
        <v>41189</v>
      </c>
      <c r="I25" s="67">
        <f t="shared" si="26"/>
        <v>45</v>
      </c>
      <c r="J25" s="68">
        <f t="shared" si="33"/>
        <v>41218</v>
      </c>
      <c r="K25" s="69">
        <f t="shared" si="33"/>
        <v>41219</v>
      </c>
      <c r="L25" s="69">
        <f t="shared" si="33"/>
        <v>41220</v>
      </c>
      <c r="M25" s="69">
        <f t="shared" si="33"/>
        <v>41221</v>
      </c>
      <c r="N25" s="69">
        <f t="shared" si="33"/>
        <v>41222</v>
      </c>
      <c r="O25" s="70">
        <f t="shared" si="33"/>
        <v>41223</v>
      </c>
      <c r="P25" s="71">
        <f t="shared" si="33"/>
        <v>41224</v>
      </c>
      <c r="Q25" s="67">
        <f t="shared" si="28"/>
        <v>49</v>
      </c>
      <c r="R25" s="68">
        <f t="shared" si="34"/>
        <v>41246</v>
      </c>
      <c r="S25" s="69">
        <f t="shared" si="34"/>
        <v>41247</v>
      </c>
      <c r="T25" s="69">
        <f t="shared" si="34"/>
        <v>41248</v>
      </c>
      <c r="U25" s="69">
        <f t="shared" si="34"/>
        <v>41249</v>
      </c>
      <c r="V25" s="69">
        <f t="shared" si="34"/>
        <v>41250</v>
      </c>
      <c r="W25" s="70">
        <f t="shared" si="34"/>
        <v>41251</v>
      </c>
      <c r="X25" s="71">
        <f t="shared" si="34"/>
        <v>41252</v>
      </c>
      <c r="Y25" s="67">
        <f t="shared" si="30"/>
        <v>1</v>
      </c>
      <c r="Z25" s="68">
        <f t="shared" si="35"/>
        <v>41274</v>
      </c>
      <c r="AA25" s="69">
        <f t="shared" si="35"/>
        <v>41275</v>
      </c>
      <c r="AB25" s="69">
        <f t="shared" si="35"/>
        <v>41276</v>
      </c>
      <c r="AC25" s="69">
        <f t="shared" si="35"/>
        <v>41277</v>
      </c>
      <c r="AD25" s="69">
        <f t="shared" si="35"/>
        <v>41278</v>
      </c>
      <c r="AE25" s="70">
        <f t="shared" si="35"/>
        <v>41279</v>
      </c>
      <c r="AF25" s="71">
        <f t="shared" si="35"/>
        <v>41280</v>
      </c>
    </row>
    <row r="26" ht="13.5" thickTop="1"/>
  </sheetData>
  <sheetProtection password="D5D9" sheet="1" objects="1" scenarios="1"/>
  <mergeCells count="13">
    <mergeCell ref="I10:P10"/>
    <mergeCell ref="Q10:X10"/>
    <mergeCell ref="Y10:AF10"/>
    <mergeCell ref="I18:P18"/>
    <mergeCell ref="Q18:X18"/>
    <mergeCell ref="Y18:AF18"/>
    <mergeCell ref="A1:AF1"/>
    <mergeCell ref="Y2:AF2"/>
    <mergeCell ref="A2:H2"/>
    <mergeCell ref="I2:P2"/>
    <mergeCell ref="Q2:X2"/>
    <mergeCell ref="A18:H18"/>
    <mergeCell ref="A10:H10"/>
  </mergeCells>
  <conditionalFormatting sqref="A4:A9">
    <cfRule type="expression" priority="1" dxfId="0" stopIfTrue="1">
      <formula>AND(MONTH(B4)&lt;&gt;1,MONTH(H4)&lt;&gt;1)</formula>
    </cfRule>
  </conditionalFormatting>
  <conditionalFormatting sqref="I4:I9">
    <cfRule type="expression" priority="2" dxfId="0" stopIfTrue="1">
      <formula>AND(MONTH(J4)&lt;&gt;2,MONTH(P4)&lt;&gt;2)</formula>
    </cfRule>
  </conditionalFormatting>
  <conditionalFormatting sqref="Q4:Q9">
    <cfRule type="expression" priority="3" dxfId="0" stopIfTrue="1">
      <formula>AND(MONTH(R4)&lt;&gt;3,MONTH(X4)&lt;&gt;3)</formula>
    </cfRule>
  </conditionalFormatting>
  <conditionalFormatting sqref="Y4:Y9">
    <cfRule type="expression" priority="4" dxfId="0" stopIfTrue="1">
      <formula>AND(MONTH(Z4)&lt;&gt;4,MONTH(AF4)&lt;&gt;4)</formula>
    </cfRule>
  </conditionalFormatting>
  <conditionalFormatting sqref="A12:A17">
    <cfRule type="expression" priority="5" dxfId="0" stopIfTrue="1">
      <formula>AND(MONTH(B12)&lt;&gt;5,MONTH(H12)&lt;&gt;5)</formula>
    </cfRule>
  </conditionalFormatting>
  <conditionalFormatting sqref="I12:I17">
    <cfRule type="expression" priority="6" dxfId="0" stopIfTrue="1">
      <formula>AND(MONTH(J12)&lt;&gt;6,MONTH(P12)&lt;&gt;6)</formula>
    </cfRule>
  </conditionalFormatting>
  <conditionalFormatting sqref="Q12:Q17">
    <cfRule type="expression" priority="7" dxfId="0" stopIfTrue="1">
      <formula>AND(MONTH(R12)&lt;&gt;7,MONTH(X12)&lt;&gt;7)</formula>
    </cfRule>
  </conditionalFormatting>
  <conditionalFormatting sqref="Y12:Y17">
    <cfRule type="expression" priority="8" dxfId="0" stopIfTrue="1">
      <formula>AND(MONTH(Z12)&lt;&gt;8,MONTH(AF12)&lt;&gt;8)</formula>
    </cfRule>
  </conditionalFormatting>
  <conditionalFormatting sqref="A20:A25">
    <cfRule type="expression" priority="9" dxfId="0" stopIfTrue="1">
      <formula>AND(MONTH(B20)&lt;&gt;9,MONTH(H20)&lt;&gt;9)</formula>
    </cfRule>
  </conditionalFormatting>
  <conditionalFormatting sqref="I20:I25">
    <cfRule type="expression" priority="10" dxfId="0" stopIfTrue="1">
      <formula>AND(MONTH(J20)&lt;&gt;10,MONTH(P20)&lt;&gt;10)</formula>
    </cfRule>
  </conditionalFormatting>
  <conditionalFormatting sqref="Q20:Q25">
    <cfRule type="expression" priority="11" dxfId="0" stopIfTrue="1">
      <formula>AND(MONTH(R20)&lt;&gt;11,MONTH(X20)&lt;&gt;11)</formula>
    </cfRule>
  </conditionalFormatting>
  <conditionalFormatting sqref="Y20:Y25">
    <cfRule type="expression" priority="12" dxfId="0" stopIfTrue="1">
      <formula>AND(MONTH(Z20)&lt;&gt;12,MONTH(AF20)&lt;&gt;12)</formula>
    </cfRule>
  </conditionalFormatting>
  <conditionalFormatting sqref="J20:P25">
    <cfRule type="expression" priority="13" dxfId="0" stopIfTrue="1">
      <formula>MONTH(J20)&lt;&gt;10</formula>
    </cfRule>
  </conditionalFormatting>
  <conditionalFormatting sqref="R20:X25">
    <cfRule type="expression" priority="14" dxfId="0" stopIfTrue="1">
      <formula>MONTH(R20)&lt;&gt;11</formula>
    </cfRule>
  </conditionalFormatting>
  <conditionalFormatting sqref="Z20:AF25">
    <cfRule type="expression" priority="15" dxfId="0" stopIfTrue="1">
      <formula>MONTH(Z20)&lt;&gt;12</formula>
    </cfRule>
  </conditionalFormatting>
  <conditionalFormatting sqref="B20:H25">
    <cfRule type="expression" priority="16" dxfId="0" stopIfTrue="1">
      <formula>MONTH(B20)&lt;&gt;9</formula>
    </cfRule>
  </conditionalFormatting>
  <conditionalFormatting sqref="Z12:AF17">
    <cfRule type="expression" priority="17" dxfId="0" stopIfTrue="1">
      <formula>MONTH(Z12)&lt;&gt;8</formula>
    </cfRule>
  </conditionalFormatting>
  <conditionalFormatting sqref="R12:X17">
    <cfRule type="expression" priority="18" dxfId="0" stopIfTrue="1">
      <formula>MONTH(R12)&lt;&gt;7</formula>
    </cfRule>
  </conditionalFormatting>
  <conditionalFormatting sqref="J12:P17">
    <cfRule type="expression" priority="19" dxfId="0" stopIfTrue="1">
      <formula>MONTH(J12)&lt;&gt;6</formula>
    </cfRule>
  </conditionalFormatting>
  <conditionalFormatting sqref="B12:H17">
    <cfRule type="expression" priority="20" dxfId="0" stopIfTrue="1">
      <formula>MONTH(B12)&lt;&gt;5</formula>
    </cfRule>
  </conditionalFormatting>
  <conditionalFormatting sqref="Z4:AF9">
    <cfRule type="expression" priority="21" dxfId="0" stopIfTrue="1">
      <formula>MONTH(Z4)&lt;&gt;4</formula>
    </cfRule>
  </conditionalFormatting>
  <conditionalFormatting sqref="B4:H9">
    <cfRule type="expression" priority="22" dxfId="0" stopIfTrue="1">
      <formula>MONTH(B4)&lt;&gt;1</formula>
    </cfRule>
  </conditionalFormatting>
  <conditionalFormatting sqref="J4:P9">
    <cfRule type="expression" priority="23" dxfId="0" stopIfTrue="1">
      <formula>MONTH(J4)&lt;&gt;2</formula>
    </cfRule>
  </conditionalFormatting>
  <conditionalFormatting sqref="R4:X9">
    <cfRule type="expression" priority="24" dxfId="0" stopIfTrue="1">
      <formula>MONTH(R4)&lt;&gt;3</formula>
    </cfRule>
  </conditionalFormatting>
  <printOptions horizontalCentered="1" verticalCentered="1"/>
  <pageMargins left="0.1968503937007874" right="0.1968503937007874" top="0.1968503937007874" bottom="0.31496062992125984" header="0" footer="0.15748031496062992"/>
  <pageSetup fitToHeight="1" fitToWidth="1" horizontalDpi="300" verticalDpi="300" orientation="landscape" paperSize="11" r:id="rId1"/>
  <headerFooter alignWithMargins="0">
    <oddFooter>&amp;Rwilfert.de</oddFooter>
  </headerFooter>
</worksheet>
</file>

<file path=xl/worksheets/sheet6.xml><?xml version="1.0" encoding="utf-8"?>
<worksheet xmlns="http://schemas.openxmlformats.org/spreadsheetml/2006/main" xmlns:r="http://schemas.openxmlformats.org/officeDocument/2006/relationships">
  <sheetPr codeName="Sheet3"/>
  <dimension ref="A1:G26"/>
  <sheetViews>
    <sheetView zoomScalePageLayoutView="0" workbookViewId="0" topLeftCell="A1">
      <selection activeCell="A1" sqref="A1"/>
    </sheetView>
  </sheetViews>
  <sheetFormatPr defaultColWidth="11.421875" defaultRowHeight="12.75"/>
  <cols>
    <col min="1" max="1" width="11.421875" style="0" customWidth="1"/>
    <col min="2" max="2" width="6.421875" style="0" customWidth="1"/>
  </cols>
  <sheetData>
    <row r="1" spans="1:7" ht="12.75">
      <c r="A1">
        <f>Einstellungen!C4</f>
        <v>2012</v>
      </c>
      <c r="B1" t="s">
        <v>7</v>
      </c>
      <c r="C1">
        <f>INT(A1/100)</f>
        <v>20</v>
      </c>
      <c r="E1" t="s">
        <v>16</v>
      </c>
      <c r="F1">
        <f>C7+C9</f>
        <v>39</v>
      </c>
      <c r="G1" s="1">
        <f>DATE(A1,3,F1)</f>
        <v>41007</v>
      </c>
    </row>
    <row r="2" spans="2:3" ht="12.75">
      <c r="B2" t="s">
        <v>8</v>
      </c>
      <c r="C2">
        <f>15+INT((3*C1+3)/4)-INT((8*C1+13)/25)</f>
        <v>24</v>
      </c>
    </row>
    <row r="3" spans="2:3" ht="12.75">
      <c r="B3" t="s">
        <v>9</v>
      </c>
      <c r="C3">
        <f>2-INT((3*C1+3)/4)</f>
        <v>-13</v>
      </c>
    </row>
    <row r="4" spans="2:3" ht="12.75">
      <c r="B4" t="s">
        <v>10</v>
      </c>
      <c r="C4">
        <f>MOD(A1,19)</f>
        <v>17</v>
      </c>
    </row>
    <row r="5" spans="2:3" ht="12.75">
      <c r="B5" t="s">
        <v>11</v>
      </c>
      <c r="C5">
        <f>MOD(19*C4+C2,30)</f>
        <v>17</v>
      </c>
    </row>
    <row r="6" spans="2:3" ht="12.75">
      <c r="B6" t="s">
        <v>12</v>
      </c>
      <c r="C6">
        <f>INT(C5/29)+(INT(C5/28)-INT(C5/29))*INT(C4/11)</f>
        <v>0</v>
      </c>
    </row>
    <row r="7" spans="2:3" ht="12.75">
      <c r="B7" t="s">
        <v>13</v>
      </c>
      <c r="C7">
        <f>21+C5-C6</f>
        <v>38</v>
      </c>
    </row>
    <row r="8" spans="2:3" ht="12.75">
      <c r="B8" t="s">
        <v>14</v>
      </c>
      <c r="C8">
        <f>7-MOD(A1+INT(A1/4)+C3,7)</f>
        <v>4</v>
      </c>
    </row>
    <row r="9" spans="2:3" ht="12.75">
      <c r="B9" t="s">
        <v>15</v>
      </c>
      <c r="C9">
        <f>7-MOD(C7-C8,7)</f>
        <v>1</v>
      </c>
    </row>
    <row r="11" ht="12.75">
      <c r="A11" t="s">
        <v>0</v>
      </c>
    </row>
    <row r="13" ht="12.75">
      <c r="A13" t="s">
        <v>1</v>
      </c>
    </row>
    <row r="15" ht="12.75">
      <c r="A15" t="s">
        <v>2</v>
      </c>
    </row>
    <row r="17" ht="12.75">
      <c r="A17" t="s">
        <v>3</v>
      </c>
    </row>
    <row r="19" ht="12.75">
      <c r="A19" t="s">
        <v>4</v>
      </c>
    </row>
    <row r="21" ht="12.75">
      <c r="A21" t="s">
        <v>5</v>
      </c>
    </row>
    <row r="23" ht="12.75">
      <c r="A23" t="s">
        <v>6</v>
      </c>
    </row>
    <row r="25" ht="12.75">
      <c r="A25" t="s">
        <v>52</v>
      </c>
    </row>
    <row r="26" ht="12.75">
      <c r="A26" s="4" t="s">
        <v>93</v>
      </c>
    </row>
  </sheetData>
  <sheetProtection password="D5D9" sheet="1"/>
  <hyperlinks>
    <hyperlink ref="A26" r:id="rId1" display="http://www.ptb.de/"/>
  </hyperlinks>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sheetPr codeName="Sheet4"/>
  <dimension ref="A1:S31"/>
  <sheetViews>
    <sheetView zoomScalePageLayoutView="0" workbookViewId="0" topLeftCell="A1">
      <selection activeCell="A1" sqref="A1"/>
    </sheetView>
  </sheetViews>
  <sheetFormatPr defaultColWidth="11.421875" defaultRowHeight="12.75"/>
  <cols>
    <col min="1" max="1" width="11.421875" style="0" customWidth="1"/>
    <col min="2" max="2" width="23.140625" style="0" bestFit="1" customWidth="1"/>
    <col min="3" max="3" width="5.28125" style="0" customWidth="1"/>
    <col min="4" max="19" width="3.7109375" style="0" customWidth="1"/>
  </cols>
  <sheetData>
    <row r="1" spans="3:19" ht="120.75">
      <c r="C1" s="9"/>
      <c r="D1" s="25" t="str">
        <f>Einstellungen!A7</f>
        <v>Baden-Württemberg</v>
      </c>
      <c r="E1" s="25" t="str">
        <f>Einstellungen!A8</f>
        <v>Bayern</v>
      </c>
      <c r="F1" s="25" t="str">
        <f>Einstellungen!A9</f>
        <v>Berlin</v>
      </c>
      <c r="G1" s="25" t="str">
        <f>Einstellungen!A10</f>
        <v>Brandenburg</v>
      </c>
      <c r="H1" s="25" t="str">
        <f>Einstellungen!A11</f>
        <v>Bremen</v>
      </c>
      <c r="I1" s="25" t="str">
        <f>Einstellungen!A12</f>
        <v>Hamburg</v>
      </c>
      <c r="J1" s="25" t="str">
        <f>Einstellungen!A13</f>
        <v>Hessen</v>
      </c>
      <c r="K1" s="25" t="str">
        <f>Einstellungen!A14</f>
        <v>Mecklenburg-Vorpommern</v>
      </c>
      <c r="L1" s="25" t="str">
        <f>Einstellungen!A15</f>
        <v>Niedersachsen</v>
      </c>
      <c r="M1" s="25" t="str">
        <f>Einstellungen!A16</f>
        <v>Nordrhein-Westfalen</v>
      </c>
      <c r="N1" s="25" t="str">
        <f>Einstellungen!A17</f>
        <v>Rheinland-Pfalz</v>
      </c>
      <c r="O1" s="25" t="str">
        <f>Einstellungen!A18</f>
        <v>Saarland</v>
      </c>
      <c r="P1" s="25" t="str">
        <f>Einstellungen!A19</f>
        <v>Sachsen</v>
      </c>
      <c r="Q1" s="25" t="str">
        <f>Einstellungen!A20</f>
        <v>Sachsen-Anhalt</v>
      </c>
      <c r="R1" s="25" t="str">
        <f>Einstellungen!A21</f>
        <v>Schleswig-Holstein</v>
      </c>
      <c r="S1" s="25" t="str">
        <f>Einstellungen!A22</f>
        <v>Thüringen</v>
      </c>
    </row>
    <row r="2" spans="1:19" ht="12.75">
      <c r="A2" s="28">
        <f>DATE(Einstellungen!C4,1,1)</f>
        <v>40909</v>
      </c>
      <c r="B2" s="26" t="s">
        <v>18</v>
      </c>
      <c r="C2" s="26" t="str">
        <f>IF(INDEX(D2:S2,MATCH(Einstellungen!$C$11,Einstellungen!$A$7:$A$22))="x","F","G")</f>
        <v>F</v>
      </c>
      <c r="D2" s="27" t="s">
        <v>73</v>
      </c>
      <c r="E2" s="27" t="s">
        <v>73</v>
      </c>
      <c r="F2" s="27" t="s">
        <v>73</v>
      </c>
      <c r="G2" s="27" t="s">
        <v>73</v>
      </c>
      <c r="H2" s="27" t="s">
        <v>73</v>
      </c>
      <c r="I2" s="27" t="s">
        <v>73</v>
      </c>
      <c r="J2" s="27" t="s">
        <v>73</v>
      </c>
      <c r="K2" s="27" t="s">
        <v>73</v>
      </c>
      <c r="L2" s="27" t="s">
        <v>73</v>
      </c>
      <c r="M2" s="27" t="s">
        <v>73</v>
      </c>
      <c r="N2" s="27" t="s">
        <v>73</v>
      </c>
      <c r="O2" s="27" t="s">
        <v>73</v>
      </c>
      <c r="P2" s="27" t="s">
        <v>73</v>
      </c>
      <c r="Q2" s="27" t="s">
        <v>73</v>
      </c>
      <c r="R2" s="27" t="s">
        <v>73</v>
      </c>
      <c r="S2" s="27" t="s">
        <v>73</v>
      </c>
    </row>
    <row r="3" spans="1:19" ht="12.75">
      <c r="A3" s="28">
        <f>DATE(Einstellungen!C4,1,6)</f>
        <v>40914</v>
      </c>
      <c r="B3" s="26" t="s">
        <v>36</v>
      </c>
      <c r="C3" s="26" t="str">
        <f>IF(INDEX(D3:S3,MATCH(Einstellungen!$C$11,Einstellungen!$A$7:$A$22))="x","F","G")</f>
        <v>G</v>
      </c>
      <c r="D3" s="27" t="s">
        <v>73</v>
      </c>
      <c r="E3" s="27" t="s">
        <v>73</v>
      </c>
      <c r="F3" s="27"/>
      <c r="G3" s="27"/>
      <c r="H3" s="27"/>
      <c r="I3" s="27"/>
      <c r="J3" s="27"/>
      <c r="K3" s="27"/>
      <c r="L3" s="27"/>
      <c r="M3" s="27"/>
      <c r="N3" s="27"/>
      <c r="O3" s="27"/>
      <c r="P3" s="27"/>
      <c r="Q3" s="27" t="s">
        <v>73</v>
      </c>
      <c r="R3" s="27"/>
      <c r="S3" s="27"/>
    </row>
    <row r="4" spans="1:19" ht="12.75">
      <c r="A4" s="28">
        <f>A6-2</f>
        <v>40959</v>
      </c>
      <c r="B4" s="26" t="s">
        <v>25</v>
      </c>
      <c r="C4" s="26" t="str">
        <f>IF(INDEX(D4:S4,MATCH(Einstellungen!$C$11,Einstellungen!$A$7:$A$22))="x","F","G")</f>
        <v>G</v>
      </c>
      <c r="D4" s="27"/>
      <c r="E4" s="27"/>
      <c r="F4" s="27"/>
      <c r="G4" s="27"/>
      <c r="H4" s="27"/>
      <c r="I4" s="27"/>
      <c r="J4" s="27"/>
      <c r="K4" s="27"/>
      <c r="L4" s="27"/>
      <c r="M4" s="27"/>
      <c r="N4" s="27"/>
      <c r="O4" s="27"/>
      <c r="P4" s="27"/>
      <c r="Q4" s="27"/>
      <c r="R4" s="27"/>
      <c r="S4" s="27"/>
    </row>
    <row r="5" spans="1:19" ht="12.75">
      <c r="A5" s="28">
        <f>A6-1</f>
        <v>40960</v>
      </c>
      <c r="B5" s="26" t="s">
        <v>29</v>
      </c>
      <c r="C5" s="26" t="str">
        <f>IF(INDEX(D5:S5,MATCH(Einstellungen!$C$11,Einstellungen!$A$7:$A$22))="x","F","G")</f>
        <v>G</v>
      </c>
      <c r="D5" s="27"/>
      <c r="E5" s="27"/>
      <c r="F5" s="27"/>
      <c r="G5" s="27"/>
      <c r="H5" s="27"/>
      <c r="I5" s="27"/>
      <c r="J5" s="27"/>
      <c r="K5" s="27"/>
      <c r="L5" s="27"/>
      <c r="M5" s="27"/>
      <c r="N5" s="27"/>
      <c r="O5" s="27"/>
      <c r="P5" s="27"/>
      <c r="Q5" s="27"/>
      <c r="R5" s="27"/>
      <c r="S5" s="27"/>
    </row>
    <row r="6" spans="1:19" ht="12.75">
      <c r="A6" s="28">
        <f>A9-46</f>
        <v>40961</v>
      </c>
      <c r="B6" s="26" t="s">
        <v>24</v>
      </c>
      <c r="C6" s="26" t="str">
        <f>IF(INDEX(D6:S6,MATCH(Einstellungen!$C$11,Einstellungen!$A$7:$A$22))="x","F","G")</f>
        <v>G</v>
      </c>
      <c r="D6" s="27"/>
      <c r="E6" s="27"/>
      <c r="F6" s="27"/>
      <c r="G6" s="27"/>
      <c r="H6" s="27"/>
      <c r="I6" s="27"/>
      <c r="J6" s="27"/>
      <c r="K6" s="27"/>
      <c r="L6" s="27"/>
      <c r="M6" s="27"/>
      <c r="N6" s="27"/>
      <c r="O6" s="27"/>
      <c r="P6" s="27"/>
      <c r="Q6" s="27"/>
      <c r="R6" s="27"/>
      <c r="S6" s="27"/>
    </row>
    <row r="7" spans="1:19" ht="12.75">
      <c r="A7" s="28">
        <f>A9-3</f>
        <v>41004</v>
      </c>
      <c r="B7" s="26" t="s">
        <v>53</v>
      </c>
      <c r="C7" s="26" t="str">
        <f>IF(INDEX(D7:S7,MATCH(Einstellungen!$C$11,Einstellungen!$A$7:$A$22))="x","F","G")</f>
        <v>G</v>
      </c>
      <c r="D7" s="27"/>
      <c r="E7" s="27"/>
      <c r="F7" s="27"/>
      <c r="G7" s="27"/>
      <c r="H7" s="27"/>
      <c r="I7" s="27"/>
      <c r="J7" s="27"/>
      <c r="K7" s="27"/>
      <c r="L7" s="27"/>
      <c r="M7" s="27"/>
      <c r="N7" s="27"/>
      <c r="O7" s="27"/>
      <c r="P7" s="27"/>
      <c r="Q7" s="27"/>
      <c r="R7" s="27"/>
      <c r="S7" s="27"/>
    </row>
    <row r="8" spans="1:19" ht="12.75">
      <c r="A8" s="28">
        <f>A9-2</f>
        <v>41005</v>
      </c>
      <c r="B8" s="26" t="s">
        <v>19</v>
      </c>
      <c r="C8" s="26" t="str">
        <f>IF(INDEX(D8:S8,MATCH(Einstellungen!$C$11,Einstellungen!$A$7:$A$22))="x","F","G")</f>
        <v>F</v>
      </c>
      <c r="D8" s="27" t="s">
        <v>73</v>
      </c>
      <c r="E8" s="27" t="s">
        <v>73</v>
      </c>
      <c r="F8" s="27" t="s">
        <v>73</v>
      </c>
      <c r="G8" s="27" t="s">
        <v>73</v>
      </c>
      <c r="H8" s="27" t="s">
        <v>73</v>
      </c>
      <c r="I8" s="27" t="s">
        <v>73</v>
      </c>
      <c r="J8" s="27" t="s">
        <v>73</v>
      </c>
      <c r="K8" s="27" t="s">
        <v>73</v>
      </c>
      <c r="L8" s="27" t="s">
        <v>73</v>
      </c>
      <c r="M8" s="27" t="s">
        <v>73</v>
      </c>
      <c r="N8" s="27" t="s">
        <v>73</v>
      </c>
      <c r="O8" s="27" t="s">
        <v>73</v>
      </c>
      <c r="P8" s="27" t="s">
        <v>73</v>
      </c>
      <c r="Q8" s="27" t="s">
        <v>73</v>
      </c>
      <c r="R8" s="27" t="s">
        <v>73</v>
      </c>
      <c r="S8" s="27" t="s">
        <v>73</v>
      </c>
    </row>
    <row r="9" spans="1:19" ht="12.75">
      <c r="A9" s="28">
        <f>Nebenrechnungen!G1</f>
        <v>41007</v>
      </c>
      <c r="B9" s="26" t="s">
        <v>20</v>
      </c>
      <c r="C9" s="26" t="str">
        <f>IF(INDEX(D9:S9,MATCH(Einstellungen!$C$11,Einstellungen!$A$7:$A$22))="x","F","G")</f>
        <v>F</v>
      </c>
      <c r="D9" s="27" t="s">
        <v>73</v>
      </c>
      <c r="E9" s="27" t="s">
        <v>73</v>
      </c>
      <c r="F9" s="27" t="s">
        <v>73</v>
      </c>
      <c r="G9" s="27" t="s">
        <v>73</v>
      </c>
      <c r="H9" s="27" t="s">
        <v>73</v>
      </c>
      <c r="I9" s="27" t="s">
        <v>73</v>
      </c>
      <c r="J9" s="27" t="s">
        <v>73</v>
      </c>
      <c r="K9" s="27" t="s">
        <v>73</v>
      </c>
      <c r="L9" s="27" t="s">
        <v>73</v>
      </c>
      <c r="M9" s="27" t="s">
        <v>73</v>
      </c>
      <c r="N9" s="27" t="s">
        <v>73</v>
      </c>
      <c r="O9" s="27" t="s">
        <v>73</v>
      </c>
      <c r="P9" s="27" t="s">
        <v>73</v>
      </c>
      <c r="Q9" s="27" t="s">
        <v>73</v>
      </c>
      <c r="R9" s="27" t="s">
        <v>73</v>
      </c>
      <c r="S9" s="27" t="s">
        <v>73</v>
      </c>
    </row>
    <row r="10" spans="1:19" ht="12.75">
      <c r="A10" s="28">
        <f>A9+1</f>
        <v>41008</v>
      </c>
      <c r="B10" s="26" t="s">
        <v>21</v>
      </c>
      <c r="C10" s="26" t="str">
        <f>IF(INDEX(D10:S10,MATCH(Einstellungen!$C$11,Einstellungen!$A$7:$A$22))="x","F","G")</f>
        <v>F</v>
      </c>
      <c r="D10" s="27" t="s">
        <v>73</v>
      </c>
      <c r="E10" s="27" t="s">
        <v>73</v>
      </c>
      <c r="F10" s="27" t="s">
        <v>73</v>
      </c>
      <c r="G10" s="27" t="s">
        <v>73</v>
      </c>
      <c r="H10" s="27" t="s">
        <v>73</v>
      </c>
      <c r="I10" s="27" t="s">
        <v>73</v>
      </c>
      <c r="J10" s="27" t="s">
        <v>73</v>
      </c>
      <c r="K10" s="27" t="s">
        <v>73</v>
      </c>
      <c r="L10" s="27" t="s">
        <v>73</v>
      </c>
      <c r="M10" s="27" t="s">
        <v>73</v>
      </c>
      <c r="N10" s="27" t="s">
        <v>73</v>
      </c>
      <c r="O10" s="27" t="s">
        <v>73</v>
      </c>
      <c r="P10" s="27" t="s">
        <v>73</v>
      </c>
      <c r="Q10" s="27" t="s">
        <v>73</v>
      </c>
      <c r="R10" s="27" t="s">
        <v>73</v>
      </c>
      <c r="S10" s="27" t="s">
        <v>73</v>
      </c>
    </row>
    <row r="11" spans="1:19" ht="12.75">
      <c r="A11" s="28">
        <f>DATE(Einstellungen!C4,5,1)</f>
        <v>41030</v>
      </c>
      <c r="B11" s="26" t="s">
        <v>35</v>
      </c>
      <c r="C11" s="26" t="str">
        <f>IF(INDEX(D11:S11,MATCH(Einstellungen!$C$11,Einstellungen!$A$7:$A$22))="x","F","G")</f>
        <v>F</v>
      </c>
      <c r="D11" s="27" t="s">
        <v>73</v>
      </c>
      <c r="E11" s="27" t="s">
        <v>73</v>
      </c>
      <c r="F11" s="27" t="s">
        <v>73</v>
      </c>
      <c r="G11" s="27" t="s">
        <v>73</v>
      </c>
      <c r="H11" s="27" t="s">
        <v>73</v>
      </c>
      <c r="I11" s="27" t="s">
        <v>73</v>
      </c>
      <c r="J11" s="27" t="s">
        <v>73</v>
      </c>
      <c r="K11" s="27" t="s">
        <v>73</v>
      </c>
      <c r="L11" s="27" t="s">
        <v>73</v>
      </c>
      <c r="M11" s="27" t="s">
        <v>73</v>
      </c>
      <c r="N11" s="27" t="s">
        <v>73</v>
      </c>
      <c r="O11" s="27" t="s">
        <v>73</v>
      </c>
      <c r="P11" s="27" t="s">
        <v>73</v>
      </c>
      <c r="Q11" s="27" t="s">
        <v>73</v>
      </c>
      <c r="R11" s="27" t="s">
        <v>73</v>
      </c>
      <c r="S11" s="27" t="s">
        <v>73</v>
      </c>
    </row>
    <row r="12" spans="1:19" ht="12.75">
      <c r="A12" s="28">
        <f>A9+39</f>
        <v>41046</v>
      </c>
      <c r="B12" s="26" t="s">
        <v>34</v>
      </c>
      <c r="C12" s="26" t="str">
        <f>IF(INDEX(D12:S12,MATCH(Einstellungen!$C$11,Einstellungen!$A$7:$A$22))="x","F","G")</f>
        <v>F</v>
      </c>
      <c r="D12" s="27" t="s">
        <v>73</v>
      </c>
      <c r="E12" s="27" t="s">
        <v>73</v>
      </c>
      <c r="F12" s="27" t="s">
        <v>73</v>
      </c>
      <c r="G12" s="27" t="s">
        <v>73</v>
      </c>
      <c r="H12" s="27" t="s">
        <v>73</v>
      </c>
      <c r="I12" s="27" t="s">
        <v>73</v>
      </c>
      <c r="J12" s="27" t="s">
        <v>73</v>
      </c>
      <c r="K12" s="27" t="s">
        <v>73</v>
      </c>
      <c r="L12" s="27" t="s">
        <v>73</v>
      </c>
      <c r="M12" s="27" t="s">
        <v>73</v>
      </c>
      <c r="N12" s="27" t="s">
        <v>73</v>
      </c>
      <c r="O12" s="27" t="s">
        <v>73</v>
      </c>
      <c r="P12" s="27" t="s">
        <v>73</v>
      </c>
      <c r="Q12" s="27" t="s">
        <v>73</v>
      </c>
      <c r="R12" s="27" t="s">
        <v>73</v>
      </c>
      <c r="S12" s="27" t="s">
        <v>73</v>
      </c>
    </row>
    <row r="13" spans="1:19" ht="12.75">
      <c r="A13" s="28">
        <f>A9+49</f>
        <v>41056</v>
      </c>
      <c r="B13" s="26" t="s">
        <v>22</v>
      </c>
      <c r="C13" s="26" t="str">
        <f>IF(INDEX(D13:S13,MATCH(Einstellungen!$C$11,Einstellungen!$A$7:$A$22))="x","F","G")</f>
        <v>F</v>
      </c>
      <c r="D13" s="27" t="s">
        <v>73</v>
      </c>
      <c r="E13" s="27" t="s">
        <v>73</v>
      </c>
      <c r="F13" s="27" t="s">
        <v>73</v>
      </c>
      <c r="G13" s="27" t="s">
        <v>73</v>
      </c>
      <c r="H13" s="27" t="s">
        <v>73</v>
      </c>
      <c r="I13" s="27" t="s">
        <v>73</v>
      </c>
      <c r="J13" s="27" t="s">
        <v>73</v>
      </c>
      <c r="K13" s="27" t="s">
        <v>73</v>
      </c>
      <c r="L13" s="27" t="s">
        <v>73</v>
      </c>
      <c r="M13" s="27" t="s">
        <v>73</v>
      </c>
      <c r="N13" s="27" t="s">
        <v>73</v>
      </c>
      <c r="O13" s="27" t="s">
        <v>73</v>
      </c>
      <c r="P13" s="27" t="s">
        <v>73</v>
      </c>
      <c r="Q13" s="27" t="s">
        <v>73</v>
      </c>
      <c r="R13" s="27" t="s">
        <v>73</v>
      </c>
      <c r="S13" s="27" t="s">
        <v>73</v>
      </c>
    </row>
    <row r="14" spans="1:19" ht="12.75">
      <c r="A14" s="28">
        <f>A9+50</f>
        <v>41057</v>
      </c>
      <c r="B14" s="26" t="s">
        <v>23</v>
      </c>
      <c r="C14" s="26" t="str">
        <f>IF(INDEX(D14:S14,MATCH(Einstellungen!$C$11,Einstellungen!$A$7:$A$22))="x","F","G")</f>
        <v>F</v>
      </c>
      <c r="D14" s="27" t="s">
        <v>73</v>
      </c>
      <c r="E14" s="27" t="s">
        <v>73</v>
      </c>
      <c r="F14" s="27" t="s">
        <v>73</v>
      </c>
      <c r="G14" s="27" t="s">
        <v>73</v>
      </c>
      <c r="H14" s="27" t="s">
        <v>73</v>
      </c>
      <c r="I14" s="27" t="s">
        <v>73</v>
      </c>
      <c r="J14" s="27" t="s">
        <v>73</v>
      </c>
      <c r="K14" s="27" t="s">
        <v>73</v>
      </c>
      <c r="L14" s="27" t="s">
        <v>73</v>
      </c>
      <c r="M14" s="27" t="s">
        <v>73</v>
      </c>
      <c r="N14" s="27" t="s">
        <v>73</v>
      </c>
      <c r="O14" s="27" t="s">
        <v>73</v>
      </c>
      <c r="P14" s="27" t="s">
        <v>73</v>
      </c>
      <c r="Q14" s="27" t="s">
        <v>73</v>
      </c>
      <c r="R14" s="27" t="s">
        <v>73</v>
      </c>
      <c r="S14" s="27" t="s">
        <v>73</v>
      </c>
    </row>
    <row r="15" spans="1:19" ht="12.75">
      <c r="A15" s="28">
        <f>A9+60</f>
        <v>41067</v>
      </c>
      <c r="B15" s="26" t="s">
        <v>26</v>
      </c>
      <c r="C15" s="26" t="str">
        <f>IF(INDEX(D15:S15,MATCH(Einstellungen!$C$11,Einstellungen!$A$7:$A$22))="x","F","G")</f>
        <v>F</v>
      </c>
      <c r="D15" s="27" t="s">
        <v>73</v>
      </c>
      <c r="E15" s="27" t="s">
        <v>73</v>
      </c>
      <c r="F15" s="27"/>
      <c r="G15" s="27"/>
      <c r="H15" s="27"/>
      <c r="I15" s="27"/>
      <c r="J15" s="27" t="s">
        <v>73</v>
      </c>
      <c r="K15" s="27"/>
      <c r="L15" s="27"/>
      <c r="M15" s="27" t="s">
        <v>73</v>
      </c>
      <c r="N15" s="27" t="s">
        <v>73</v>
      </c>
      <c r="O15" s="27" t="s">
        <v>73</v>
      </c>
      <c r="P15" s="27"/>
      <c r="Q15" s="27"/>
      <c r="R15" s="27"/>
      <c r="S15" s="27"/>
    </row>
    <row r="16" spans="1:19" ht="12.75">
      <c r="A16" s="28">
        <f>DATE(Einstellungen!C4,8,8)</f>
        <v>41129</v>
      </c>
      <c r="B16" s="26" t="s">
        <v>71</v>
      </c>
      <c r="C16" s="26" t="str">
        <f>IF(INDEX(D16:S16,MATCH(Einstellungen!$C$11,Einstellungen!$A$7:$A$22))="x","F","G")</f>
        <v>G</v>
      </c>
      <c r="D16" s="27"/>
      <c r="E16" s="27"/>
      <c r="F16" s="27"/>
      <c r="G16" s="27"/>
      <c r="H16" s="27"/>
      <c r="I16" s="27"/>
      <c r="J16" s="27"/>
      <c r="K16" s="27"/>
      <c r="L16" s="27"/>
      <c r="M16" s="27"/>
      <c r="N16" s="27"/>
      <c r="O16" s="27"/>
      <c r="P16" s="27"/>
      <c r="Q16" s="27"/>
      <c r="R16" s="27"/>
      <c r="S16" s="27"/>
    </row>
    <row r="17" spans="1:19" ht="12.75">
      <c r="A17" s="28">
        <f>DATE(Einstellungen!C4,8,15)</f>
        <v>41136</v>
      </c>
      <c r="B17" s="26" t="s">
        <v>37</v>
      </c>
      <c r="C17" s="26" t="str">
        <f>IF(INDEX(D17:S17,MATCH(Einstellungen!$C$11,Einstellungen!$A$7:$A$22))="x","F","G")</f>
        <v>G</v>
      </c>
      <c r="D17" s="27"/>
      <c r="E17" s="27"/>
      <c r="F17" s="27"/>
      <c r="G17" s="27"/>
      <c r="H17" s="27"/>
      <c r="I17" s="27"/>
      <c r="J17" s="27"/>
      <c r="K17" s="27"/>
      <c r="L17" s="27"/>
      <c r="M17" s="27"/>
      <c r="N17" s="27"/>
      <c r="O17" s="27"/>
      <c r="P17" s="27"/>
      <c r="Q17" s="27"/>
      <c r="R17" s="27"/>
      <c r="S17" s="27"/>
    </row>
    <row r="18" spans="1:19" ht="12.75">
      <c r="A18" s="28">
        <f>DATE(Einstellungen!C4,10,3)</f>
        <v>41185</v>
      </c>
      <c r="B18" s="26" t="s">
        <v>27</v>
      </c>
      <c r="C18" s="26" t="str">
        <f>IF(INDEX(D18:S18,MATCH(Einstellungen!$C$11,Einstellungen!$A$7:$A$22))="x","F","G")</f>
        <v>F</v>
      </c>
      <c r="D18" s="27" t="s">
        <v>73</v>
      </c>
      <c r="E18" s="27" t="s">
        <v>73</v>
      </c>
      <c r="F18" s="27" t="s">
        <v>73</v>
      </c>
      <c r="G18" s="27" t="s">
        <v>73</v>
      </c>
      <c r="H18" s="27" t="s">
        <v>73</v>
      </c>
      <c r="I18" s="27" t="s">
        <v>73</v>
      </c>
      <c r="J18" s="27" t="s">
        <v>73</v>
      </c>
      <c r="K18" s="27" t="s">
        <v>73</v>
      </c>
      <c r="L18" s="27" t="s">
        <v>73</v>
      </c>
      <c r="M18" s="27" t="s">
        <v>73</v>
      </c>
      <c r="N18" s="27" t="s">
        <v>73</v>
      </c>
      <c r="O18" s="27" t="s">
        <v>73</v>
      </c>
      <c r="P18" s="27" t="s">
        <v>73</v>
      </c>
      <c r="Q18" s="27" t="s">
        <v>73</v>
      </c>
      <c r="R18" s="27" t="s">
        <v>73</v>
      </c>
      <c r="S18" s="27" t="s">
        <v>73</v>
      </c>
    </row>
    <row r="19" spans="1:19" ht="12.75">
      <c r="A19" s="28">
        <f>DATE(Einstellungen!C4,10,31)</f>
        <v>41213</v>
      </c>
      <c r="B19" s="26" t="s">
        <v>72</v>
      </c>
      <c r="C19" s="26" t="str">
        <f>IF(INDEX(D19:S19,MATCH(Einstellungen!$C$11,Einstellungen!$A$7:$A$22))="x","F","G")</f>
        <v>G</v>
      </c>
      <c r="D19" s="27"/>
      <c r="E19" s="27"/>
      <c r="F19" s="27"/>
      <c r="G19" s="27" t="s">
        <v>73</v>
      </c>
      <c r="H19" s="27"/>
      <c r="I19" s="27"/>
      <c r="J19" s="27"/>
      <c r="K19" s="27" t="s">
        <v>73</v>
      </c>
      <c r="L19" s="27"/>
      <c r="M19" s="27"/>
      <c r="N19" s="27"/>
      <c r="O19" s="27"/>
      <c r="P19" s="27" t="s">
        <v>73</v>
      </c>
      <c r="Q19" s="27" t="s">
        <v>73</v>
      </c>
      <c r="R19" s="27"/>
      <c r="S19" s="27" t="s">
        <v>73</v>
      </c>
    </row>
    <row r="20" spans="1:19" ht="12.75">
      <c r="A20" s="28">
        <f>DATE(Einstellungen!C4,11,1)</f>
        <v>41214</v>
      </c>
      <c r="B20" s="26" t="s">
        <v>28</v>
      </c>
      <c r="C20" s="26" t="str">
        <f>IF(INDEX(D20:S20,MATCH(Einstellungen!$C$11,Einstellungen!$A$7:$A$22))="x","F","G")</f>
        <v>F</v>
      </c>
      <c r="D20" s="27" t="s">
        <v>73</v>
      </c>
      <c r="E20" s="27" t="s">
        <v>73</v>
      </c>
      <c r="F20" s="27"/>
      <c r="G20" s="27"/>
      <c r="H20" s="27"/>
      <c r="I20" s="27"/>
      <c r="J20" s="27"/>
      <c r="K20" s="27"/>
      <c r="L20" s="27"/>
      <c r="M20" s="27" t="s">
        <v>73</v>
      </c>
      <c r="N20" s="27" t="s">
        <v>73</v>
      </c>
      <c r="O20" s="27" t="s">
        <v>73</v>
      </c>
      <c r="P20" s="27"/>
      <c r="Q20" s="27"/>
      <c r="R20" s="27"/>
      <c r="S20" s="27"/>
    </row>
    <row r="21" spans="1:19" ht="12.75">
      <c r="A21" s="28">
        <f>A24-14</f>
        <v>41231</v>
      </c>
      <c r="B21" s="26" t="s">
        <v>38</v>
      </c>
      <c r="C21" s="26" t="str">
        <f>IF(INDEX(D21:S21,MATCH(Einstellungen!$C$11,Einstellungen!$A$7:$A$22))="x","F","G")</f>
        <v>G</v>
      </c>
      <c r="D21" s="27"/>
      <c r="E21" s="27"/>
      <c r="F21" s="27"/>
      <c r="G21" s="27"/>
      <c r="H21" s="27"/>
      <c r="I21" s="27"/>
      <c r="J21" s="27"/>
      <c r="K21" s="27"/>
      <c r="L21" s="27"/>
      <c r="M21" s="27"/>
      <c r="N21" s="27"/>
      <c r="O21" s="27"/>
      <c r="P21" s="27"/>
      <c r="Q21" s="27"/>
      <c r="R21" s="27"/>
      <c r="S21" s="27"/>
    </row>
    <row r="22" spans="1:19" ht="12.75">
      <c r="A22" s="28">
        <f>A24-11</f>
        <v>41234</v>
      </c>
      <c r="B22" s="26" t="s">
        <v>39</v>
      </c>
      <c r="C22" s="26" t="str">
        <f>IF(INDEX(D22:S22,MATCH(Einstellungen!$C$11,Einstellungen!$A$7:$A$22))="x","F","G")</f>
        <v>G</v>
      </c>
      <c r="D22" s="27"/>
      <c r="E22" s="27"/>
      <c r="F22" s="27"/>
      <c r="G22" s="27"/>
      <c r="H22" s="27"/>
      <c r="I22" s="27"/>
      <c r="J22" s="27"/>
      <c r="K22" s="27"/>
      <c r="L22" s="27"/>
      <c r="M22" s="27"/>
      <c r="N22" s="27"/>
      <c r="O22" s="27"/>
      <c r="P22" s="27" t="s">
        <v>73</v>
      </c>
      <c r="Q22" s="27"/>
      <c r="R22" s="27"/>
      <c r="S22" s="27"/>
    </row>
    <row r="23" spans="1:19" ht="12.75">
      <c r="A23" s="28">
        <f>A24-7</f>
        <v>41238</v>
      </c>
      <c r="B23" s="26" t="s">
        <v>40</v>
      </c>
      <c r="C23" s="26" t="str">
        <f>IF(INDEX(D23:S23,MATCH(Einstellungen!$C$11,Einstellungen!$A$7:$A$22))="x","F","G")</f>
        <v>G</v>
      </c>
      <c r="D23" s="27"/>
      <c r="E23" s="27"/>
      <c r="F23" s="27"/>
      <c r="G23" s="27"/>
      <c r="H23" s="27"/>
      <c r="I23" s="27"/>
      <c r="J23" s="27"/>
      <c r="K23" s="27"/>
      <c r="L23" s="27"/>
      <c r="M23" s="27"/>
      <c r="N23" s="27"/>
      <c r="O23" s="27"/>
      <c r="P23" s="27"/>
      <c r="Q23" s="27"/>
      <c r="R23" s="27"/>
      <c r="S23" s="27"/>
    </row>
    <row r="24" spans="1:19" ht="12.75">
      <c r="A24" s="28">
        <f>A29-WEEKDAY(A29,2)-21</f>
        <v>41245</v>
      </c>
      <c r="B24" s="26" t="s">
        <v>41</v>
      </c>
      <c r="C24" s="26" t="str">
        <f>IF(INDEX(D24:S24,MATCH(Einstellungen!$C$11,Einstellungen!$A$7:$A$22))="x","F","G")</f>
        <v>G</v>
      </c>
      <c r="D24" s="27"/>
      <c r="E24" s="27"/>
      <c r="F24" s="27"/>
      <c r="G24" s="27"/>
      <c r="H24" s="27"/>
      <c r="I24" s="27"/>
      <c r="J24" s="27"/>
      <c r="K24" s="27"/>
      <c r="L24" s="27"/>
      <c r="M24" s="27"/>
      <c r="N24" s="27"/>
      <c r="O24" s="27"/>
      <c r="P24" s="27"/>
      <c r="Q24" s="27"/>
      <c r="R24" s="27"/>
      <c r="S24" s="27"/>
    </row>
    <row r="25" spans="1:19" ht="12.75">
      <c r="A25" s="28">
        <f>A24+7</f>
        <v>41252</v>
      </c>
      <c r="B25" s="26" t="s">
        <v>42</v>
      </c>
      <c r="C25" s="26" t="str">
        <f>IF(INDEX(D25:S25,MATCH(Einstellungen!$C$11,Einstellungen!$A$7:$A$22))="x","F","G")</f>
        <v>G</v>
      </c>
      <c r="D25" s="27"/>
      <c r="E25" s="27"/>
      <c r="F25" s="27"/>
      <c r="G25" s="27"/>
      <c r="H25" s="27"/>
      <c r="I25" s="27"/>
      <c r="J25" s="27"/>
      <c r="K25" s="27"/>
      <c r="L25" s="27"/>
      <c r="M25" s="27"/>
      <c r="N25" s="27"/>
      <c r="O25" s="27"/>
      <c r="P25" s="27"/>
      <c r="Q25" s="27"/>
      <c r="R25" s="27"/>
      <c r="S25" s="27"/>
    </row>
    <row r="26" spans="1:19" ht="12.75">
      <c r="A26" s="28">
        <f>A25+7</f>
        <v>41259</v>
      </c>
      <c r="B26" s="26" t="s">
        <v>43</v>
      </c>
      <c r="C26" s="26" t="str">
        <f>IF(INDEX(D26:S26,MATCH(Einstellungen!$C$11,Einstellungen!$A$7:$A$22))="x","F","G")</f>
        <v>G</v>
      </c>
      <c r="D26" s="27"/>
      <c r="E26" s="27"/>
      <c r="F26" s="27"/>
      <c r="G26" s="27"/>
      <c r="H26" s="27"/>
      <c r="I26" s="27"/>
      <c r="J26" s="27"/>
      <c r="K26" s="27"/>
      <c r="L26" s="27"/>
      <c r="M26" s="27"/>
      <c r="N26" s="27"/>
      <c r="O26" s="27"/>
      <c r="P26" s="27"/>
      <c r="Q26" s="27"/>
      <c r="R26" s="27"/>
      <c r="S26" s="27"/>
    </row>
    <row r="27" spans="1:19" ht="12.75">
      <c r="A27" s="28">
        <f>A26+7</f>
        <v>41266</v>
      </c>
      <c r="B27" s="26" t="s">
        <v>44</v>
      </c>
      <c r="C27" s="26" t="str">
        <f>IF(INDEX(D27:S27,MATCH(Einstellungen!$C$11,Einstellungen!$A$7:$A$22))="x","F","G")</f>
        <v>G</v>
      </c>
      <c r="D27" s="27"/>
      <c r="E27" s="27"/>
      <c r="F27" s="27"/>
      <c r="G27" s="27"/>
      <c r="H27" s="27"/>
      <c r="I27" s="27"/>
      <c r="J27" s="27"/>
      <c r="K27" s="27"/>
      <c r="L27" s="27"/>
      <c r="M27" s="27"/>
      <c r="N27" s="27"/>
      <c r="O27" s="27"/>
      <c r="P27" s="27"/>
      <c r="Q27" s="27"/>
      <c r="R27" s="27"/>
      <c r="S27" s="27"/>
    </row>
    <row r="28" spans="1:19" ht="12.75">
      <c r="A28" s="28">
        <f>DATE(Einstellungen!C4,12,24)</f>
        <v>41267</v>
      </c>
      <c r="B28" s="26" t="s">
        <v>32</v>
      </c>
      <c r="C28" s="26" t="str">
        <f>IF(INDEX(D28:S28,MATCH(Einstellungen!$C$11,Einstellungen!$A$7:$A$22))="x","F","G")</f>
        <v>G</v>
      </c>
      <c r="D28" s="27"/>
      <c r="E28" s="27"/>
      <c r="F28" s="27"/>
      <c r="G28" s="27"/>
      <c r="H28" s="27"/>
      <c r="I28" s="27"/>
      <c r="J28" s="27"/>
      <c r="K28" s="27"/>
      <c r="L28" s="27"/>
      <c r="M28" s="27"/>
      <c r="N28" s="27"/>
      <c r="O28" s="27"/>
      <c r="P28" s="27"/>
      <c r="Q28" s="27"/>
      <c r="R28" s="27"/>
      <c r="S28" s="27"/>
    </row>
    <row r="29" spans="1:19" ht="12.75">
      <c r="A29" s="28">
        <f>A28+1</f>
        <v>41268</v>
      </c>
      <c r="B29" s="26" t="s">
        <v>30</v>
      </c>
      <c r="C29" s="26" t="str">
        <f>IF(INDEX(D29:S29,MATCH(Einstellungen!$C$11,Einstellungen!$A$7:$A$22))="x","F","G")</f>
        <v>F</v>
      </c>
      <c r="D29" s="27" t="s">
        <v>73</v>
      </c>
      <c r="E29" s="27" t="s">
        <v>73</v>
      </c>
      <c r="F29" s="27" t="s">
        <v>73</v>
      </c>
      <c r="G29" s="27" t="s">
        <v>73</v>
      </c>
      <c r="H29" s="27" t="s">
        <v>73</v>
      </c>
      <c r="I29" s="27" t="s">
        <v>73</v>
      </c>
      <c r="J29" s="27" t="s">
        <v>73</v>
      </c>
      <c r="K29" s="27" t="s">
        <v>73</v>
      </c>
      <c r="L29" s="27" t="s">
        <v>73</v>
      </c>
      <c r="M29" s="27" t="s">
        <v>73</v>
      </c>
      <c r="N29" s="27" t="s">
        <v>73</v>
      </c>
      <c r="O29" s="27" t="s">
        <v>73</v>
      </c>
      <c r="P29" s="27" t="s">
        <v>73</v>
      </c>
      <c r="Q29" s="27" t="s">
        <v>73</v>
      </c>
      <c r="R29" s="27" t="s">
        <v>73</v>
      </c>
      <c r="S29" s="27" t="s">
        <v>73</v>
      </c>
    </row>
    <row r="30" spans="1:19" ht="12.75">
      <c r="A30" s="28">
        <f>A29+1</f>
        <v>41269</v>
      </c>
      <c r="B30" s="26" t="s">
        <v>31</v>
      </c>
      <c r="C30" s="26" t="str">
        <f>IF(INDEX(D30:S30,MATCH(Einstellungen!$C$11,Einstellungen!$A$7:$A$22))="x","F","G")</f>
        <v>F</v>
      </c>
      <c r="D30" s="27" t="s">
        <v>73</v>
      </c>
      <c r="E30" s="27" t="s">
        <v>73</v>
      </c>
      <c r="F30" s="27" t="s">
        <v>73</v>
      </c>
      <c r="G30" s="27" t="s">
        <v>73</v>
      </c>
      <c r="H30" s="27" t="s">
        <v>73</v>
      </c>
      <c r="I30" s="27" t="s">
        <v>73</v>
      </c>
      <c r="J30" s="27" t="s">
        <v>73</v>
      </c>
      <c r="K30" s="27" t="s">
        <v>73</v>
      </c>
      <c r="L30" s="27" t="s">
        <v>73</v>
      </c>
      <c r="M30" s="27" t="s">
        <v>73</v>
      </c>
      <c r="N30" s="27" t="s">
        <v>73</v>
      </c>
      <c r="O30" s="27" t="s">
        <v>73</v>
      </c>
      <c r="P30" s="27" t="s">
        <v>73</v>
      </c>
      <c r="Q30" s="27" t="s">
        <v>73</v>
      </c>
      <c r="R30" s="27" t="s">
        <v>73</v>
      </c>
      <c r="S30" s="27" t="s">
        <v>73</v>
      </c>
    </row>
    <row r="31" spans="1:19" ht="12.75">
      <c r="A31" s="28">
        <f>DATE(Einstellungen!C4,12,31)</f>
        <v>41274</v>
      </c>
      <c r="B31" s="26" t="s">
        <v>33</v>
      </c>
      <c r="C31" s="26" t="str">
        <f>IF(INDEX(D31:S31,MATCH(Einstellungen!$C$11,Einstellungen!$A$7:$A$22))="x","F","G")</f>
        <v>G</v>
      </c>
      <c r="D31" s="27"/>
      <c r="E31" s="27"/>
      <c r="F31" s="27"/>
      <c r="G31" s="27"/>
      <c r="H31" s="27"/>
      <c r="I31" s="27"/>
      <c r="J31" s="27"/>
      <c r="K31" s="27"/>
      <c r="L31" s="27"/>
      <c r="M31" s="27"/>
      <c r="N31" s="27"/>
      <c r="O31" s="27"/>
      <c r="P31" s="27"/>
      <c r="Q31" s="27"/>
      <c r="R31" s="27"/>
      <c r="S31" s="27"/>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Ralf Wilfert</Manager>
  <Company>wilfert.de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Mein Kalender</dc:title>
  <dc:subject>Jahreskalender</dc:subject>
  <dc:creator>Ralf Wilfert</dc:creator>
  <cp:keywords/>
  <dc:description/>
  <cp:lastModifiedBy>Wilfert, Ralf</cp:lastModifiedBy>
  <cp:lastPrinted>2009-02-19T12:39:21Z</cp:lastPrinted>
  <dcterms:created xsi:type="dcterms:W3CDTF">2006-03-26T14:56:31Z</dcterms:created>
  <dcterms:modified xsi:type="dcterms:W3CDTF">2011-11-17T14:44:58Z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2011-10-27T22:00:00Z</vt:filetime>
  </property>
  <property fmtid="{D5CDD505-2E9C-101B-9397-08002B2CF9AE}" pid="3" name="Document number">
    <vt:lpwstr>000BD001.02</vt:lpwstr>
  </property>
</Properties>
</file>